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1\На сайт\01.10.21\"/>
    </mc:Choice>
  </mc:AlternateContent>
  <bookViews>
    <workbookView xWindow="360" yWindow="90" windowWidth="10920" windowHeight="6435"/>
  </bookViews>
  <sheets>
    <sheet name="_рік_ (2)" sheetId="3" r:id="rId1"/>
  </sheets>
  <definedNames>
    <definedName name="_xlnm._FilterDatabase" localSheetId="0" hidden="1">'_рік_ (2)'!$A$1:$L$285</definedName>
    <definedName name="_xlnm.Print_Titles" localSheetId="0">'_рік_ (2)'!$3:$4</definedName>
    <definedName name="_xlnm.Print_Area" localSheetId="0">'_рік_ (2)'!$A$1:$O$284</definedName>
  </definedNames>
  <calcPr calcId="152511"/>
</workbook>
</file>

<file path=xl/calcChain.xml><?xml version="1.0" encoding="utf-8"?>
<calcChain xmlns="http://schemas.openxmlformats.org/spreadsheetml/2006/main">
  <c r="O24" i="3" l="1"/>
  <c r="O25" i="3"/>
  <c r="O26" i="3"/>
  <c r="O27" i="3"/>
  <c r="O28" i="3"/>
  <c r="O29" i="3"/>
  <c r="O30" i="3"/>
  <c r="O31" i="3"/>
  <c r="O32" i="3"/>
  <c r="O33" i="3"/>
  <c r="O34" i="3"/>
  <c r="O35" i="3"/>
  <c r="O36" i="3"/>
  <c r="O37" i="3"/>
  <c r="O38" i="3"/>
  <c r="O39" i="3"/>
  <c r="O40" i="3"/>
  <c r="O41" i="3"/>
  <c r="O42" i="3"/>
  <c r="O43" i="3"/>
  <c r="O44" i="3"/>
  <c r="O45" i="3"/>
  <c r="O46" i="3"/>
  <c r="O47" i="3"/>
  <c r="O48" i="3"/>
  <c r="O23" i="3"/>
  <c r="O9" i="3"/>
  <c r="O8" i="3"/>
  <c r="O7" i="3"/>
  <c r="N28" i="3"/>
  <c r="N29" i="3"/>
  <c r="N30" i="3"/>
  <c r="N31" i="3"/>
  <c r="N32" i="3"/>
  <c r="N33" i="3"/>
  <c r="N34" i="3"/>
  <c r="N35" i="3"/>
  <c r="N36" i="3"/>
  <c r="N37" i="3"/>
  <c r="N38" i="3"/>
  <c r="N74" i="3"/>
  <c r="N77" i="3"/>
  <c r="N113" i="3"/>
  <c r="N266" i="3"/>
  <c r="N268" i="3"/>
  <c r="H275" i="3"/>
  <c r="I222" i="3" l="1"/>
  <c r="F144" i="3" l="1"/>
  <c r="F20" i="3"/>
  <c r="I25" i="3"/>
  <c r="K25" i="3"/>
  <c r="L25" i="3"/>
  <c r="I26" i="3"/>
  <c r="K26" i="3"/>
  <c r="L26" i="3"/>
  <c r="M208" i="3" l="1"/>
  <c r="M165" i="3"/>
  <c r="M159" i="3" s="1"/>
  <c r="O142" i="3"/>
  <c r="N143" i="3"/>
  <c r="O143" i="3"/>
  <c r="M141" i="3"/>
  <c r="M136" i="3"/>
  <c r="N139" i="3" l="1"/>
  <c r="N140" i="3"/>
  <c r="N141" i="3"/>
  <c r="N248" i="3" l="1"/>
  <c r="N244" i="3"/>
  <c r="N243" i="3"/>
  <c r="N216" i="3"/>
  <c r="N147" i="3"/>
  <c r="N117" i="3"/>
  <c r="N73" i="3"/>
  <c r="N23" i="3"/>
  <c r="G231" i="3" l="1"/>
  <c r="H231" i="3"/>
  <c r="I231" i="3" s="1"/>
  <c r="F231" i="3"/>
  <c r="N258" i="3" l="1"/>
  <c r="M180" i="3"/>
  <c r="I178" i="3"/>
  <c r="I179" i="3"/>
  <c r="I181" i="3"/>
  <c r="I182" i="3"/>
  <c r="I183" i="3"/>
  <c r="I184" i="3"/>
  <c r="M20" i="3" l="1"/>
  <c r="O11" i="3" l="1"/>
  <c r="O13" i="3"/>
  <c r="O14" i="3"/>
  <c r="O15" i="3"/>
  <c r="O17" i="3"/>
  <c r="O18" i="3"/>
  <c r="O19" i="3"/>
  <c r="O21" i="3"/>
  <c r="O22" i="3"/>
  <c r="O50" i="3"/>
  <c r="O51" i="3"/>
  <c r="O53" i="3"/>
  <c r="O54" i="3"/>
  <c r="O55" i="3"/>
  <c r="O57" i="3"/>
  <c r="O58" i="3"/>
  <c r="O59" i="3"/>
  <c r="O61" i="3"/>
  <c r="O62" i="3"/>
  <c r="O63"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2" i="3"/>
  <c r="O113" i="3"/>
  <c r="O115" i="3"/>
  <c r="O116" i="3"/>
  <c r="O117" i="3"/>
  <c r="O119" i="3"/>
  <c r="O120" i="3"/>
  <c r="O121" i="3"/>
  <c r="O123" i="3"/>
  <c r="O124" i="3"/>
  <c r="O125" i="3"/>
  <c r="O126" i="3"/>
  <c r="O127" i="3"/>
  <c r="O129" i="3"/>
  <c r="O130" i="3"/>
  <c r="O132" i="3"/>
  <c r="O133" i="3"/>
  <c r="O134" i="3"/>
  <c r="O135" i="3"/>
  <c r="O137" i="3"/>
  <c r="O138" i="3"/>
  <c r="O139" i="3"/>
  <c r="O140" i="3"/>
  <c r="O141" i="3"/>
  <c r="O145" i="3"/>
  <c r="O146" i="3"/>
  <c r="O147" i="3"/>
  <c r="O150" i="3"/>
  <c r="O152" i="3"/>
  <c r="O153" i="3"/>
  <c r="O154" i="3"/>
  <c r="O155" i="3"/>
  <c r="O156" i="3"/>
  <c r="O157" i="3"/>
  <c r="O158" i="3"/>
  <c r="O160" i="3"/>
  <c r="O161" i="3"/>
  <c r="O163" i="3"/>
  <c r="O164" i="3"/>
  <c r="O166" i="3"/>
  <c r="O167" i="3"/>
  <c r="O169" i="3"/>
  <c r="O170" i="3"/>
  <c r="O172" i="3"/>
  <c r="O173" i="3"/>
  <c r="O175" i="3"/>
  <c r="O176" i="3"/>
  <c r="O178" i="3"/>
  <c r="O179" i="3"/>
  <c r="O181" i="3"/>
  <c r="O182" i="3"/>
  <c r="O183" i="3"/>
  <c r="O184" i="3"/>
  <c r="O186" i="3"/>
  <c r="O187" i="3"/>
  <c r="O188" i="3"/>
  <c r="O189" i="3"/>
  <c r="O190" i="3"/>
  <c r="O191" i="3"/>
  <c r="O193" i="3"/>
  <c r="O195" i="3"/>
  <c r="O196" i="3"/>
  <c r="O197" i="3"/>
  <c r="O198" i="3"/>
  <c r="O199" i="3"/>
  <c r="O201" i="3"/>
  <c r="O202" i="3"/>
  <c r="O203" i="3"/>
  <c r="O204" i="3"/>
  <c r="O206" i="3"/>
  <c r="O207" i="3"/>
  <c r="O209" i="3"/>
  <c r="O210" i="3"/>
  <c r="O211" i="3"/>
  <c r="O212" i="3"/>
  <c r="O213" i="3"/>
  <c r="O214" i="3"/>
  <c r="O215" i="3"/>
  <c r="O216" i="3"/>
  <c r="O218" i="3"/>
  <c r="O219" i="3"/>
  <c r="O220" i="3"/>
  <c r="O221" i="3"/>
  <c r="O222" i="3"/>
  <c r="O224" i="3"/>
  <c r="O226" i="3"/>
  <c r="O227" i="3"/>
  <c r="O228" i="3"/>
  <c r="O229" i="3"/>
  <c r="O230" i="3"/>
  <c r="O232" i="3"/>
  <c r="O233" i="3"/>
  <c r="O234" i="3"/>
  <c r="O235" i="3"/>
  <c r="O237" i="3"/>
  <c r="O238" i="3"/>
  <c r="O240" i="3"/>
  <c r="O241" i="3"/>
  <c r="O242" i="3"/>
  <c r="O243" i="3"/>
  <c r="O244" i="3"/>
  <c r="O246" i="3"/>
  <c r="O247" i="3"/>
  <c r="O248" i="3"/>
  <c r="O250" i="3"/>
  <c r="O251" i="3"/>
  <c r="O253" i="3"/>
  <c r="O255" i="3"/>
  <c r="O256" i="3"/>
  <c r="O257" i="3"/>
  <c r="O258" i="3"/>
  <c r="O259" i="3"/>
  <c r="O260" i="3"/>
  <c r="O261" i="3"/>
  <c r="O262" i="3"/>
  <c r="O264" i="3"/>
  <c r="O265" i="3"/>
  <c r="O267" i="3"/>
  <c r="O268" i="3"/>
  <c r="O269" i="3"/>
  <c r="O270" i="3"/>
  <c r="O271" i="3"/>
  <c r="O274" i="3"/>
  <c r="O276" i="3"/>
  <c r="O277" i="3"/>
  <c r="O278" i="3"/>
  <c r="O279" i="3"/>
  <c r="O280" i="3"/>
  <c r="N21" i="3" l="1"/>
  <c r="N120" i="3"/>
  <c r="O148" i="3"/>
  <c r="G168" i="3" l="1"/>
  <c r="H168" i="3"/>
  <c r="O168" i="3" s="1"/>
  <c r="F168" i="3"/>
  <c r="N169" i="3"/>
  <c r="N170" i="3"/>
  <c r="K168" i="3"/>
  <c r="I169" i="3"/>
  <c r="K169" i="3"/>
  <c r="I170" i="3"/>
  <c r="K170" i="3"/>
  <c r="G109" i="3"/>
  <c r="K109" i="3" s="1"/>
  <c r="H109" i="3"/>
  <c r="O109" i="3" s="1"/>
  <c r="F109" i="3"/>
  <c r="I109" i="3" s="1"/>
  <c r="N109" i="3"/>
  <c r="N111" i="3"/>
  <c r="I110" i="3"/>
  <c r="K110" i="3"/>
  <c r="L110" i="3"/>
  <c r="I111" i="3"/>
  <c r="K111" i="3"/>
  <c r="L111" i="3"/>
  <c r="L109" i="3" l="1"/>
  <c r="I168" i="3"/>
  <c r="N168" i="3"/>
  <c r="G52" i="3"/>
  <c r="H52" i="3"/>
  <c r="F52" i="3"/>
  <c r="I53" i="3"/>
  <c r="J53" i="3"/>
  <c r="K53" i="3"/>
  <c r="L53" i="3"/>
  <c r="I54" i="3"/>
  <c r="J54" i="3"/>
  <c r="K54" i="3"/>
  <c r="L54" i="3"/>
  <c r="N55" i="3" l="1"/>
  <c r="N138" i="3"/>
  <c r="N215" i="3"/>
  <c r="H208" i="3"/>
  <c r="N226" i="3" l="1"/>
  <c r="N227" i="3"/>
  <c r="N228" i="3"/>
  <c r="N229" i="3"/>
  <c r="N161" i="3"/>
  <c r="N164" i="3"/>
  <c r="N219" i="3"/>
  <c r="M231" i="3"/>
  <c r="N235" i="3"/>
  <c r="M217" i="3"/>
  <c r="O231" i="3" l="1"/>
  <c r="N231" i="3"/>
  <c r="E144" i="3"/>
  <c r="E136" i="3"/>
  <c r="E131" i="3"/>
  <c r="E128" i="3"/>
  <c r="E122" i="3"/>
  <c r="E118" i="3"/>
  <c r="E104" i="3"/>
  <c r="E101" i="3"/>
  <c r="E99" i="3"/>
  <c r="E92" i="3"/>
  <c r="E83" i="3"/>
  <c r="E74" i="3"/>
  <c r="E70" i="3"/>
  <c r="E66" i="3"/>
  <c r="E60" i="3"/>
  <c r="E56" i="3"/>
  <c r="E52" i="3"/>
  <c r="E49" i="3"/>
  <c r="E40" i="3"/>
  <c r="E28" i="3"/>
  <c r="E20" i="3"/>
  <c r="E16" i="3"/>
  <c r="E12" i="3"/>
  <c r="E10" i="3" l="1"/>
  <c r="E114" i="3"/>
  <c r="E81" i="3"/>
  <c r="F12" i="3"/>
  <c r="G12" i="3"/>
  <c r="F16" i="3"/>
  <c r="G16" i="3"/>
  <c r="G20" i="3"/>
  <c r="F28" i="3"/>
  <c r="G28" i="3"/>
  <c r="F40" i="3"/>
  <c r="G40" i="3"/>
  <c r="F49" i="3"/>
  <c r="G49" i="3"/>
  <c r="F56" i="3"/>
  <c r="G56" i="3"/>
  <c r="F60" i="3"/>
  <c r="G60" i="3"/>
  <c r="F66" i="3"/>
  <c r="G66" i="3"/>
  <c r="F70" i="3"/>
  <c r="G70" i="3"/>
  <c r="F74" i="3"/>
  <c r="G74" i="3"/>
  <c r="F83" i="3"/>
  <c r="G83" i="3"/>
  <c r="F92" i="3"/>
  <c r="G92" i="3"/>
  <c r="F101" i="3"/>
  <c r="F99" i="3" s="1"/>
  <c r="G101" i="3"/>
  <c r="F104" i="3"/>
  <c r="G104" i="3"/>
  <c r="F118" i="3"/>
  <c r="G118" i="3"/>
  <c r="F122" i="3"/>
  <c r="G122" i="3"/>
  <c r="F128" i="3"/>
  <c r="G128" i="3"/>
  <c r="F131" i="3"/>
  <c r="G131" i="3"/>
  <c r="F136" i="3"/>
  <c r="G136" i="3"/>
  <c r="G144" i="3"/>
  <c r="G10" i="3" l="1"/>
  <c r="F114" i="3"/>
  <c r="G81" i="3"/>
  <c r="F81" i="3"/>
  <c r="G99" i="3"/>
  <c r="E149" i="3"/>
  <c r="G114" i="3"/>
  <c r="F10" i="3"/>
  <c r="N190" i="3"/>
  <c r="N148" i="3" l="1"/>
  <c r="N108" i="3"/>
  <c r="N98" i="3"/>
  <c r="N173" i="3" l="1"/>
  <c r="M249" i="3" l="1"/>
  <c r="I21" i="3" l="1"/>
  <c r="J21" i="3"/>
  <c r="K21" i="3"/>
  <c r="I22" i="3"/>
  <c r="J22" i="3"/>
  <c r="K22" i="3"/>
  <c r="I23" i="3"/>
  <c r="J23" i="3"/>
  <c r="K23" i="3"/>
  <c r="N269" i="3" l="1"/>
  <c r="N221" i="3"/>
  <c r="N158" i="3"/>
  <c r="N121" i="3"/>
  <c r="N68" i="3"/>
  <c r="M200" i="3" l="1"/>
  <c r="N39" i="3" l="1"/>
  <c r="N41" i="3"/>
  <c r="N42" i="3"/>
  <c r="N43" i="3"/>
  <c r="N44" i="3"/>
  <c r="N45" i="3"/>
  <c r="N46" i="3"/>
  <c r="N47" i="3"/>
  <c r="N48" i="3"/>
  <c r="N85" i="3"/>
  <c r="N107" i="3"/>
  <c r="N156" i="3"/>
  <c r="N157" i="3"/>
  <c r="N179" i="3"/>
  <c r="N182" i="3"/>
  <c r="N183" i="3"/>
  <c r="N184" i="3"/>
  <c r="N187" i="3"/>
  <c r="N188" i="3"/>
  <c r="N191" i="3"/>
  <c r="N196" i="3"/>
  <c r="N198" i="3"/>
  <c r="N199" i="3"/>
  <c r="N202" i="3"/>
  <c r="N207" i="3"/>
  <c r="N242" i="3"/>
  <c r="I212" i="3"/>
  <c r="N134" i="3" l="1"/>
  <c r="M118" i="3"/>
  <c r="N63" i="3" l="1"/>
  <c r="N84" i="3"/>
  <c r="N80" i="3"/>
  <c r="N86" i="3"/>
  <c r="N88" i="3"/>
  <c r="N103" i="3"/>
  <c r="N126" i="3"/>
  <c r="N145" i="3"/>
  <c r="N175" i="3"/>
  <c r="N189" i="3"/>
  <c r="N241" i="3"/>
  <c r="N214" i="3"/>
  <c r="N210" i="3"/>
  <c r="N213" i="3"/>
  <c r="E254" i="3" l="1"/>
  <c r="F208" i="3"/>
  <c r="G208" i="3"/>
  <c r="E208" i="3"/>
  <c r="E162" i="3"/>
  <c r="H20" i="3" l="1"/>
  <c r="O20" i="3" l="1"/>
  <c r="N7" i="3"/>
  <c r="I126" i="3"/>
  <c r="M275" i="3" l="1"/>
  <c r="O275" i="3" s="1"/>
  <c r="F275" i="3"/>
  <c r="G275" i="3"/>
  <c r="E275" i="3"/>
  <c r="N279" i="3"/>
  <c r="I279" i="3"/>
  <c r="I107" i="3" l="1"/>
  <c r="K107" i="3"/>
  <c r="L107" i="3"/>
  <c r="N277" i="3"/>
  <c r="N276" i="3"/>
  <c r="N271" i="3"/>
  <c r="N265" i="3"/>
  <c r="N262" i="3"/>
  <c r="N261" i="3"/>
  <c r="N260" i="3"/>
  <c r="N257" i="3"/>
  <c r="N256" i="3"/>
  <c r="N238" i="3"/>
  <c r="N234" i="3"/>
  <c r="N233" i="3"/>
  <c r="N167" i="3"/>
  <c r="N166" i="3"/>
  <c r="N155" i="3"/>
  <c r="N152" i="3"/>
  <c r="N150" i="3"/>
  <c r="N133" i="3"/>
  <c r="N130" i="3"/>
  <c r="N127" i="3"/>
  <c r="N125" i="3"/>
  <c r="N124" i="3"/>
  <c r="N115" i="3"/>
  <c r="N106" i="3"/>
  <c r="N96" i="3"/>
  <c r="N93" i="3"/>
  <c r="N91" i="3"/>
  <c r="N90" i="3"/>
  <c r="N89" i="3"/>
  <c r="N79" i="3"/>
  <c r="N78" i="3"/>
  <c r="N76" i="3"/>
  <c r="N72" i="3"/>
  <c r="N69" i="3"/>
  <c r="N62" i="3"/>
  <c r="N58" i="3"/>
  <c r="N51" i="3"/>
  <c r="N25" i="3"/>
  <c r="N19" i="3"/>
  <c r="N18" i="3"/>
  <c r="N15" i="3"/>
  <c r="N14" i="3"/>
  <c r="N9" i="3"/>
  <c r="N8" i="3"/>
  <c r="L119" i="3" l="1"/>
  <c r="L120" i="3"/>
  <c r="L121" i="3"/>
  <c r="M266" i="3" l="1"/>
  <c r="M263" i="3"/>
  <c r="M254" i="3"/>
  <c r="M252" i="3" s="1"/>
  <c r="M245" i="3"/>
  <c r="M236" i="3"/>
  <c r="M239" i="3" l="1"/>
  <c r="N245" i="3"/>
  <c r="M225" i="3"/>
  <c r="M223" i="3" s="1"/>
  <c r="O208" i="3"/>
  <c r="M205" i="3" l="1"/>
  <c r="N208" i="3"/>
  <c r="M194" i="3"/>
  <c r="M192" i="3" s="1"/>
  <c r="M185" i="3"/>
  <c r="M177" i="3"/>
  <c r="M174" i="3"/>
  <c r="M171" i="3"/>
  <c r="M162" i="3"/>
  <c r="M144" i="3"/>
  <c r="M149" i="3" s="1"/>
  <c r="M131" i="3"/>
  <c r="M128" i="3"/>
  <c r="M122" i="3"/>
  <c r="M104" i="3"/>
  <c r="M101" i="3"/>
  <c r="M92" i="3"/>
  <c r="M83" i="3"/>
  <c r="M74" i="3"/>
  <c r="M70" i="3"/>
  <c r="M66" i="3"/>
  <c r="M60" i="3"/>
  <c r="M56" i="3"/>
  <c r="M52" i="3"/>
  <c r="M49" i="3"/>
  <c r="M40" i="3"/>
  <c r="M28" i="3"/>
  <c r="M16" i="3"/>
  <c r="M12" i="3"/>
  <c r="M114" i="3" l="1"/>
  <c r="N52" i="3"/>
  <c r="O52" i="3"/>
  <c r="M10" i="3"/>
  <c r="M81" i="3"/>
  <c r="M99" i="3"/>
  <c r="M272" i="3" l="1"/>
  <c r="M273" i="3" s="1"/>
  <c r="M281" i="3" l="1"/>
  <c r="M282" i="3"/>
  <c r="H28" i="3"/>
  <c r="I37" i="3"/>
  <c r="J37" i="3"/>
  <c r="K37" i="3"/>
  <c r="L37" i="3"/>
  <c r="I38" i="3"/>
  <c r="J38" i="3"/>
  <c r="K38" i="3"/>
  <c r="L38" i="3"/>
  <c r="H40" i="3" l="1"/>
  <c r="I47" i="3"/>
  <c r="J47" i="3"/>
  <c r="K47" i="3"/>
  <c r="L47" i="3"/>
  <c r="E236" i="3"/>
  <c r="N40" i="3" l="1"/>
  <c r="I134" i="3"/>
  <c r="K134" i="3"/>
  <c r="L134" i="3"/>
  <c r="I135" i="3"/>
  <c r="K135" i="3"/>
  <c r="L135" i="3"/>
  <c r="I97" i="3" l="1"/>
  <c r="K97" i="3"/>
  <c r="L97" i="3"/>
  <c r="I87" i="3"/>
  <c r="J87" i="3"/>
  <c r="K87" i="3"/>
  <c r="L87" i="3"/>
  <c r="I88" i="3"/>
  <c r="J88" i="3"/>
  <c r="K88" i="3"/>
  <c r="L88" i="3"/>
  <c r="G180" i="3" l="1"/>
  <c r="H180" i="3"/>
  <c r="F180" i="3"/>
  <c r="I180" i="3" l="1"/>
  <c r="N180" i="3"/>
  <c r="O180" i="3"/>
  <c r="H217" i="3"/>
  <c r="O217" i="3" s="1"/>
  <c r="H205" i="3" l="1"/>
  <c r="O205" i="3" s="1"/>
  <c r="N217" i="3"/>
  <c r="G217" i="3"/>
  <c r="F217" i="3"/>
  <c r="I218" i="3"/>
  <c r="I219" i="3"/>
  <c r="I199" i="3" l="1"/>
  <c r="I201" i="3"/>
  <c r="I202" i="3"/>
  <c r="G200" i="3"/>
  <c r="H200" i="3"/>
  <c r="F200" i="3"/>
  <c r="N200" i="3" l="1"/>
  <c r="O200" i="3"/>
  <c r="I200" i="3"/>
  <c r="H83" i="3" l="1"/>
  <c r="I86" i="3"/>
  <c r="J86" i="3"/>
  <c r="K86" i="3"/>
  <c r="L86" i="3"/>
  <c r="N83" i="3" l="1"/>
  <c r="O83" i="3"/>
  <c r="I224" i="3"/>
  <c r="I226" i="3"/>
  <c r="I227" i="3"/>
  <c r="I228" i="3"/>
  <c r="I230" i="3"/>
  <c r="I232" i="3"/>
  <c r="I233" i="3"/>
  <c r="I234" i="3"/>
  <c r="I237" i="3"/>
  <c r="I238" i="3"/>
  <c r="I257" i="3" l="1"/>
  <c r="I258" i="3"/>
  <c r="G254" i="3"/>
  <c r="H254" i="3"/>
  <c r="O254" i="3" s="1"/>
  <c r="F254" i="3"/>
  <c r="I254" i="3" l="1"/>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42" i="3"/>
  <c r="I269" i="3"/>
  <c r="H144" i="3" l="1"/>
  <c r="O144" i="3" s="1"/>
  <c r="I73" i="3" l="1"/>
  <c r="K75" i="3"/>
  <c r="K76" i="3"/>
  <c r="K77" i="3"/>
  <c r="K90" i="3"/>
  <c r="K91" i="3"/>
  <c r="K93" i="3"/>
  <c r="K94" i="3"/>
  <c r="K95" i="3"/>
  <c r="K96" i="3"/>
  <c r="I90" i="3"/>
  <c r="I91" i="3"/>
  <c r="I93" i="3"/>
  <c r="I94" i="3"/>
  <c r="I95" i="3"/>
  <c r="I96" i="3"/>
  <c r="K102" i="3"/>
  <c r="K103" i="3"/>
  <c r="K105" i="3"/>
  <c r="I102" i="3"/>
  <c r="I103" i="3"/>
  <c r="I105" i="3"/>
  <c r="L146" i="3"/>
  <c r="L145" i="3"/>
  <c r="L144" i="3"/>
  <c r="L141" i="3"/>
  <c r="L140" i="3"/>
  <c r="L139" i="3"/>
  <c r="L138" i="3"/>
  <c r="L137" i="3"/>
  <c r="L133" i="3"/>
  <c r="L132" i="3"/>
  <c r="L130" i="3"/>
  <c r="K133" i="3"/>
  <c r="K132" i="3"/>
  <c r="K125" i="3"/>
  <c r="K124" i="3"/>
  <c r="K123" i="3"/>
  <c r="K121" i="3"/>
  <c r="K120" i="3"/>
  <c r="K119" i="3"/>
  <c r="K117" i="3"/>
  <c r="L125" i="3"/>
  <c r="L124" i="3"/>
  <c r="L123" i="3"/>
  <c r="L117" i="3"/>
  <c r="L116" i="3"/>
  <c r="L106" i="3"/>
  <c r="L105" i="3"/>
  <c r="L103" i="3"/>
  <c r="L102" i="3"/>
  <c r="L98" i="3"/>
  <c r="L96" i="3"/>
  <c r="I75" i="3"/>
  <c r="I76" i="3"/>
  <c r="I77" i="3"/>
  <c r="L77" i="3"/>
  <c r="L76" i="3"/>
  <c r="L48" i="3"/>
  <c r="L19" i="3"/>
  <c r="L18" i="3"/>
  <c r="L17" i="3"/>
  <c r="L7" i="3"/>
  <c r="I268" i="3"/>
  <c r="I267" i="3"/>
  <c r="I265" i="3"/>
  <c r="I264" i="3"/>
  <c r="I248" i="3"/>
  <c r="I247" i="3"/>
  <c r="I246" i="3"/>
  <c r="I221" i="3"/>
  <c r="I210" i="3"/>
  <c r="I209" i="3"/>
  <c r="I207" i="3"/>
  <c r="I204" i="3"/>
  <c r="I203" i="3"/>
  <c r="I198" i="3"/>
  <c r="I197" i="3"/>
  <c r="I196" i="3"/>
  <c r="I195" i="3"/>
  <c r="I133" i="3"/>
  <c r="I132" i="3"/>
  <c r="I125" i="3"/>
  <c r="I124" i="3"/>
  <c r="I123" i="3"/>
  <c r="I121" i="3"/>
  <c r="I120" i="3"/>
  <c r="I119" i="3"/>
  <c r="I117" i="3"/>
  <c r="I116" i="3"/>
  <c r="K7" i="3"/>
  <c r="I7" i="3"/>
  <c r="H128" i="3"/>
  <c r="O128" i="3" s="1"/>
  <c r="N128" i="3" l="1"/>
  <c r="K218" i="3"/>
  <c r="I220" i="3"/>
  <c r="K220" i="3"/>
  <c r="I217" i="3" l="1"/>
  <c r="K217" i="3"/>
  <c r="J73" i="3" l="1"/>
  <c r="K73" i="3"/>
  <c r="L73" i="3"/>
  <c r="F266" i="3" l="1"/>
  <c r="G266" i="3"/>
  <c r="H266" i="3"/>
  <c r="E266" i="3"/>
  <c r="F263" i="3"/>
  <c r="G263" i="3"/>
  <c r="H263" i="3"/>
  <c r="O263" i="3" s="1"/>
  <c r="E263" i="3"/>
  <c r="F252" i="3"/>
  <c r="G252" i="3"/>
  <c r="H252" i="3"/>
  <c r="O252" i="3" s="1"/>
  <c r="E252" i="3"/>
  <c r="F249" i="3"/>
  <c r="G249" i="3"/>
  <c r="H249" i="3"/>
  <c r="O249" i="3" s="1"/>
  <c r="E249" i="3"/>
  <c r="F245" i="3"/>
  <c r="F239" i="3" s="1"/>
  <c r="G245" i="3"/>
  <c r="G239" i="3" s="1"/>
  <c r="H245" i="3"/>
  <c r="O245" i="3" s="1"/>
  <c r="E245" i="3"/>
  <c r="E239" i="3" s="1"/>
  <c r="F236" i="3"/>
  <c r="G236" i="3"/>
  <c r="H236" i="3"/>
  <c r="O236" i="3" s="1"/>
  <c r="F225" i="3"/>
  <c r="G225" i="3"/>
  <c r="G223" i="3" s="1"/>
  <c r="H225" i="3"/>
  <c r="E225" i="3"/>
  <c r="E223" i="3" s="1"/>
  <c r="E217" i="3"/>
  <c r="E205" i="3" s="1"/>
  <c r="F205" i="3"/>
  <c r="G205" i="3"/>
  <c r="F194" i="3"/>
  <c r="F192" i="3" s="1"/>
  <c r="G194" i="3"/>
  <c r="G192" i="3" s="1"/>
  <c r="H194" i="3"/>
  <c r="O194" i="3" s="1"/>
  <c r="E194" i="3"/>
  <c r="E192" i="3" s="1"/>
  <c r="F185" i="3"/>
  <c r="G185" i="3"/>
  <c r="H185" i="3"/>
  <c r="E185" i="3"/>
  <c r="F177" i="3"/>
  <c r="G177" i="3"/>
  <c r="H177" i="3"/>
  <c r="E177" i="3"/>
  <c r="F171" i="3"/>
  <c r="G171" i="3"/>
  <c r="H171" i="3"/>
  <c r="O171" i="3" s="1"/>
  <c r="E171" i="3"/>
  <c r="E165" i="3"/>
  <c r="F162" i="3"/>
  <c r="G162" i="3"/>
  <c r="H162" i="3"/>
  <c r="O266" i="3" l="1"/>
  <c r="O225" i="3"/>
  <c r="N225" i="3"/>
  <c r="G159" i="3"/>
  <c r="N185" i="3"/>
  <c r="O185" i="3"/>
  <c r="N177" i="3"/>
  <c r="O177" i="3"/>
  <c r="I177" i="3"/>
  <c r="O162" i="3"/>
  <c r="N162" i="3"/>
  <c r="N171" i="3"/>
  <c r="N194" i="3"/>
  <c r="N236" i="3"/>
  <c r="H223" i="3"/>
  <c r="N205" i="3"/>
  <c r="N263" i="3"/>
  <c r="H192" i="3"/>
  <c r="I236" i="3"/>
  <c r="I225" i="3"/>
  <c r="F223" i="3"/>
  <c r="I263" i="3"/>
  <c r="I266" i="3"/>
  <c r="H239" i="3"/>
  <c r="I245" i="3"/>
  <c r="I208" i="3"/>
  <c r="I194" i="3"/>
  <c r="G272" i="3"/>
  <c r="O239" i="3" l="1"/>
  <c r="N239" i="3"/>
  <c r="N192" i="3"/>
  <c r="O192" i="3"/>
  <c r="N223" i="3"/>
  <c r="O223" i="3"/>
  <c r="H136" i="3"/>
  <c r="O136" i="3" s="1"/>
  <c r="H131" i="3"/>
  <c r="O131" i="3" s="1"/>
  <c r="H118" i="3"/>
  <c r="H122" i="3"/>
  <c r="O122" i="3" s="1"/>
  <c r="H104" i="3"/>
  <c r="O104" i="3" s="1"/>
  <c r="H101" i="3"/>
  <c r="O101" i="3" s="1"/>
  <c r="H92" i="3"/>
  <c r="O92" i="3" s="1"/>
  <c r="H74" i="3"/>
  <c r="O74" i="3" s="1"/>
  <c r="H66" i="3"/>
  <c r="H49" i="3"/>
  <c r="O49" i="3" l="1"/>
  <c r="N66" i="3"/>
  <c r="O66" i="3"/>
  <c r="O118" i="3"/>
  <c r="N118" i="3"/>
  <c r="N101" i="3"/>
  <c r="H99" i="3"/>
  <c r="O99" i="3" s="1"/>
  <c r="N122" i="3"/>
  <c r="N49" i="3"/>
  <c r="N104" i="3"/>
  <c r="N131" i="3"/>
  <c r="H81" i="3"/>
  <c r="I136" i="3"/>
  <c r="N136" i="3"/>
  <c r="L118" i="3"/>
  <c r="K92" i="3"/>
  <c r="I118" i="3"/>
  <c r="I131" i="3"/>
  <c r="I92" i="3"/>
  <c r="I122" i="3"/>
  <c r="I104" i="3"/>
  <c r="L136" i="3"/>
  <c r="K136" i="3"/>
  <c r="L131" i="3"/>
  <c r="K131" i="3"/>
  <c r="K122" i="3"/>
  <c r="L122" i="3"/>
  <c r="K118" i="3"/>
  <c r="L104" i="3"/>
  <c r="K104" i="3"/>
  <c r="K101" i="3"/>
  <c r="L101" i="3"/>
  <c r="I101" i="3"/>
  <c r="H114" i="3"/>
  <c r="O114" i="3" s="1"/>
  <c r="N81" i="3" l="1"/>
  <c r="O81" i="3"/>
  <c r="N99" i="3"/>
  <c r="N114" i="3"/>
  <c r="L99" i="3"/>
  <c r="H16" i="3"/>
  <c r="O16" i="3" s="1"/>
  <c r="H12" i="3"/>
  <c r="O12" i="3" s="1"/>
  <c r="N16" i="3" l="1"/>
  <c r="N12" i="3"/>
  <c r="L16" i="3"/>
  <c r="H165" i="3"/>
  <c r="O165" i="3" s="1"/>
  <c r="N165" i="3" l="1"/>
  <c r="I157" i="3"/>
  <c r="K281" i="3" l="1"/>
  <c r="L280" i="3"/>
  <c r="K280" i="3"/>
  <c r="I280" i="3"/>
  <c r="K278" i="3"/>
  <c r="I278" i="3"/>
  <c r="L277" i="3"/>
  <c r="K277" i="3"/>
  <c r="I277" i="3"/>
  <c r="K276" i="3"/>
  <c r="K275" i="3"/>
  <c r="K274" i="3"/>
  <c r="I274" i="3"/>
  <c r="K271" i="3"/>
  <c r="K270" i="3"/>
  <c r="I270" i="3"/>
  <c r="K262" i="3"/>
  <c r="I262" i="3"/>
  <c r="K261" i="3"/>
  <c r="I261" i="3"/>
  <c r="K260" i="3"/>
  <c r="I260" i="3"/>
  <c r="K259" i="3"/>
  <c r="I259" i="3"/>
  <c r="I256" i="3"/>
  <c r="I255" i="3"/>
  <c r="K254" i="3"/>
  <c r="K253" i="3"/>
  <c r="I253" i="3"/>
  <c r="K252" i="3"/>
  <c r="I252" i="3"/>
  <c r="K251" i="3"/>
  <c r="I251" i="3"/>
  <c r="K250" i="3"/>
  <c r="I250" i="3"/>
  <c r="K249" i="3"/>
  <c r="I249" i="3"/>
  <c r="K244" i="3"/>
  <c r="I244" i="3"/>
  <c r="K243" i="3"/>
  <c r="I243" i="3"/>
  <c r="K241" i="3"/>
  <c r="I241" i="3"/>
  <c r="K240" i="3"/>
  <c r="I240" i="3"/>
  <c r="K238" i="3"/>
  <c r="K236" i="3"/>
  <c r="K226" i="3"/>
  <c r="K225" i="3"/>
  <c r="K224" i="3"/>
  <c r="K223" i="3"/>
  <c r="I223" i="3"/>
  <c r="K216" i="3"/>
  <c r="I216" i="3"/>
  <c r="K215" i="3"/>
  <c r="I215" i="3"/>
  <c r="K214" i="3"/>
  <c r="K213" i="3"/>
  <c r="I213" i="3"/>
  <c r="K211" i="3"/>
  <c r="I211" i="3"/>
  <c r="K206" i="3"/>
  <c r="I206" i="3"/>
  <c r="K203" i="3"/>
  <c r="K199" i="3"/>
  <c r="K197" i="3"/>
  <c r="K193" i="3"/>
  <c r="I193" i="3"/>
  <c r="K192" i="3"/>
  <c r="I192" i="3"/>
  <c r="K191" i="3"/>
  <c r="I191" i="3"/>
  <c r="K190" i="3"/>
  <c r="I190" i="3"/>
  <c r="K189" i="3"/>
  <c r="I189" i="3"/>
  <c r="K188" i="3"/>
  <c r="I188" i="3"/>
  <c r="K187" i="3"/>
  <c r="I187" i="3"/>
  <c r="K185" i="3"/>
  <c r="I185" i="3"/>
  <c r="K179" i="3"/>
  <c r="K177" i="3"/>
  <c r="K176" i="3"/>
  <c r="I176" i="3"/>
  <c r="K175" i="3"/>
  <c r="I175" i="3"/>
  <c r="H174" i="3"/>
  <c r="K174" i="3"/>
  <c r="F174" i="3"/>
  <c r="E174" i="3"/>
  <c r="E159" i="3" s="1"/>
  <c r="E272" i="3" s="1"/>
  <c r="K173" i="3"/>
  <c r="I173" i="3"/>
  <c r="K172" i="3"/>
  <c r="I172" i="3"/>
  <c r="K167" i="3"/>
  <c r="I167" i="3"/>
  <c r="K166" i="3"/>
  <c r="I166" i="3"/>
  <c r="K165" i="3"/>
  <c r="F165" i="3"/>
  <c r="F159" i="3" s="1"/>
  <c r="K164" i="3"/>
  <c r="I164" i="3"/>
  <c r="K163" i="3"/>
  <c r="I163" i="3"/>
  <c r="K161" i="3"/>
  <c r="I161" i="3"/>
  <c r="K160" i="3"/>
  <c r="I160" i="3"/>
  <c r="K158" i="3"/>
  <c r="I158" i="3"/>
  <c r="K157" i="3"/>
  <c r="K156" i="3"/>
  <c r="I156" i="3"/>
  <c r="K155" i="3"/>
  <c r="I155" i="3"/>
  <c r="L154" i="3"/>
  <c r="K154" i="3"/>
  <c r="I154" i="3"/>
  <c r="L153" i="3"/>
  <c r="K153" i="3"/>
  <c r="I153" i="3"/>
  <c r="L152" i="3"/>
  <c r="K152" i="3"/>
  <c r="J152" i="3"/>
  <c r="I152" i="3"/>
  <c r="H151" i="3"/>
  <c r="O151" i="3" s="1"/>
  <c r="G151" i="3"/>
  <c r="K151" i="3" s="1"/>
  <c r="F151" i="3"/>
  <c r="I151" i="3" s="1"/>
  <c r="E151" i="3"/>
  <c r="L150" i="3"/>
  <c r="K150" i="3"/>
  <c r="I150" i="3"/>
  <c r="L148" i="3"/>
  <c r="K148" i="3"/>
  <c r="I148" i="3"/>
  <c r="L147" i="3"/>
  <c r="K147" i="3"/>
  <c r="J147" i="3"/>
  <c r="I147" i="3"/>
  <c r="K146" i="3"/>
  <c r="J146" i="3"/>
  <c r="I146" i="3"/>
  <c r="K145" i="3"/>
  <c r="J145" i="3"/>
  <c r="I145" i="3"/>
  <c r="K144" i="3"/>
  <c r="J144" i="3"/>
  <c r="I144" i="3"/>
  <c r="K141" i="3"/>
  <c r="J141" i="3"/>
  <c r="I141" i="3"/>
  <c r="K140" i="3"/>
  <c r="J140" i="3"/>
  <c r="I140" i="3"/>
  <c r="K139" i="3"/>
  <c r="J139" i="3"/>
  <c r="I139" i="3"/>
  <c r="K138" i="3"/>
  <c r="J138" i="3"/>
  <c r="I138" i="3"/>
  <c r="K130" i="3"/>
  <c r="I130" i="3"/>
  <c r="L129" i="3"/>
  <c r="K129" i="3"/>
  <c r="I129" i="3"/>
  <c r="I128" i="3"/>
  <c r="L127" i="3"/>
  <c r="K127" i="3"/>
  <c r="J127" i="3"/>
  <c r="I127" i="3"/>
  <c r="L126" i="3"/>
  <c r="K126" i="3"/>
  <c r="J126" i="3"/>
  <c r="L115" i="3"/>
  <c r="K115" i="3"/>
  <c r="J115" i="3"/>
  <c r="I115" i="3"/>
  <c r="L114" i="3"/>
  <c r="K114" i="3"/>
  <c r="J114" i="3"/>
  <c r="I114" i="3"/>
  <c r="L113" i="3"/>
  <c r="K113" i="3"/>
  <c r="J113" i="3"/>
  <c r="I113" i="3"/>
  <c r="L112" i="3"/>
  <c r="K112" i="3"/>
  <c r="J112" i="3"/>
  <c r="I112"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O70" i="3" s="1"/>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H60" i="3"/>
  <c r="O60" i="3" s="1"/>
  <c r="L59" i="3"/>
  <c r="K59" i="3"/>
  <c r="J59" i="3"/>
  <c r="I59" i="3"/>
  <c r="L58" i="3"/>
  <c r="K58" i="3"/>
  <c r="J58" i="3"/>
  <c r="I58" i="3"/>
  <c r="L57" i="3"/>
  <c r="K57" i="3"/>
  <c r="J57" i="3"/>
  <c r="I57" i="3"/>
  <c r="H56"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O56" i="3" l="1"/>
  <c r="H10" i="3"/>
  <c r="H159" i="3"/>
  <c r="O159" i="3" s="1"/>
  <c r="O174" i="3"/>
  <c r="F149" i="3"/>
  <c r="N151" i="3"/>
  <c r="N56" i="3"/>
  <c r="G149" i="3"/>
  <c r="N70" i="3"/>
  <c r="N60" i="3"/>
  <c r="I70" i="3"/>
  <c r="I52" i="3"/>
  <c r="I60" i="3"/>
  <c r="I56" i="3"/>
  <c r="F272" i="3"/>
  <c r="I214" i="3"/>
  <c r="I205" i="3"/>
  <c r="I165" i="3"/>
  <c r="I20" i="3"/>
  <c r="E273" i="3"/>
  <c r="I16" i="3"/>
  <c r="L70" i="3"/>
  <c r="K70" i="3"/>
  <c r="K49" i="3"/>
  <c r="I12" i="3"/>
  <c r="I239" i="3"/>
  <c r="I171" i="3"/>
  <c r="I162" i="3"/>
  <c r="K128" i="3"/>
  <c r="K99" i="3"/>
  <c r="K81" i="3"/>
  <c r="K65" i="3"/>
  <c r="K60" i="3"/>
  <c r="K56" i="3"/>
  <c r="K52" i="3"/>
  <c r="I28" i="3"/>
  <c r="K28" i="3"/>
  <c r="K20" i="3"/>
  <c r="K16" i="3"/>
  <c r="L60" i="3"/>
  <c r="L52" i="3"/>
  <c r="L28" i="3"/>
  <c r="L12" i="3"/>
  <c r="I174" i="3"/>
  <c r="K12" i="3"/>
  <c r="J20" i="3"/>
  <c r="L20" i="3"/>
  <c r="G273" i="3"/>
  <c r="J12" i="3"/>
  <c r="J16" i="3"/>
  <c r="J49" i="3"/>
  <c r="L49" i="3"/>
  <c r="J56" i="3"/>
  <c r="L56" i="3"/>
  <c r="J65" i="3"/>
  <c r="L65" i="3"/>
  <c r="J81" i="3"/>
  <c r="L81" i="3"/>
  <c r="J99" i="3"/>
  <c r="J128" i="3"/>
  <c r="L128" i="3"/>
  <c r="J151" i="3"/>
  <c r="L151" i="3"/>
  <c r="K159" i="3"/>
  <c r="K162" i="3"/>
  <c r="K171" i="3"/>
  <c r="K205" i="3"/>
  <c r="K239" i="3"/>
  <c r="J52" i="3"/>
  <c r="J60" i="3"/>
  <c r="J70" i="3"/>
  <c r="H149" i="3" l="1"/>
  <c r="O149" i="3" s="1"/>
  <c r="O10" i="3"/>
  <c r="N159" i="3"/>
  <c r="K272" i="3"/>
  <c r="H272" i="3"/>
  <c r="O272" i="3" s="1"/>
  <c r="F273" i="3"/>
  <c r="E281" i="3"/>
  <c r="E282" i="3"/>
  <c r="I159" i="3"/>
  <c r="K10" i="3"/>
  <c r="J10" i="3"/>
  <c r="L10" i="3"/>
  <c r="I10" i="3"/>
  <c r="N149" i="3" l="1"/>
  <c r="N272" i="3"/>
  <c r="L149" i="3"/>
  <c r="K149" i="3"/>
  <c r="J149" i="3"/>
  <c r="I272" i="3"/>
  <c r="F281" i="3"/>
  <c r="H281" i="3"/>
  <c r="O281" i="3" s="1"/>
  <c r="I149" i="3"/>
  <c r="F282" i="3"/>
  <c r="H273" i="3"/>
  <c r="O273" i="3" s="1"/>
  <c r="N273" i="3" l="1"/>
  <c r="N281" i="3"/>
  <c r="H282" i="3"/>
  <c r="O282" i="3" s="1"/>
  <c r="I281" i="3"/>
  <c r="I273" i="3"/>
  <c r="N282" i="3" l="1"/>
  <c r="I282" i="3"/>
</calcChain>
</file>

<file path=xl/sharedStrings.xml><?xml version="1.0" encoding="utf-8"?>
<sst xmlns="http://schemas.openxmlformats.org/spreadsheetml/2006/main" count="633" uniqueCount="429">
  <si>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</si>
  <si>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</si>
  <si>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</si>
  <si>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</si>
  <si>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</si>
  <si>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</si>
  <si>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</si>
  <si>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</si>
  <si>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</si>
  <si>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</si>
  <si>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</si>
  <si>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</si>
  <si>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</si>
  <si>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</si>
  <si>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</si>
  <si>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</si>
  <si>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</si>
  <si>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</si>
  <si>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</si>
  <si>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</si>
  <si>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</si>
  <si>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</si>
  <si>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</si>
  <si>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</si>
  <si>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</si>
  <si>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</si>
  <si>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</si>
  <si>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</si>
  <si>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</si>
  <si>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</si>
  <si>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</si>
  <si>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</si>
  <si>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</si>
  <si>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</si>
  <si>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</si>
  <si>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</si>
  <si>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</si>
  <si>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</si>
  <si>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</si>
  <si>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</si>
  <si>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</si>
  <si>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</si>
  <si>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</si>
  <si>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</si>
  <si>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</si>
  <si>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</si>
  <si>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</si>
  <si>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</si>
  <si>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</si>
  <si>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</si>
  <si>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</si>
  <si>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</si>
  <si>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</si>
  <si>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</si>
  <si>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</si>
  <si>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</si>
  <si>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</si>
  <si>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</si>
  <si>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</si>
  <si>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</si>
  <si>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</si>
  <si>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</si>
  <si>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</si>
  <si>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</si>
  <si>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</si>
  <si>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</si>
  <si>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</si>
  <si>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</si>
  <si>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</si>
  <si>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</si>
  <si>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</si>
  <si>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</si>
  <si>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</si>
  <si>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</si>
  <si>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</si>
  <si>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</si>
  <si>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</si>
  <si>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</si>
  <si>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</si>
  <si>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</si>
  <si>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</si>
  <si>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</si>
  <si>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</si>
  <si>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</si>
  <si>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</si>
  <si>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</si>
  <si>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</si>
  <si>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</si>
  <si>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</si>
  <si>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</si>
  <si>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</si>
  <si>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</si>
  <si>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</si>
  <si>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</si>
  <si>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</si>
  <si>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</si>
  <si>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</si>
  <si>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</si>
  <si>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</si>
  <si>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</si>
  <si>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</si>
  <si>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</si>
  <si>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</si>
  <si>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</si>
  <si>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</si>
  <si>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</si>
  <si>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</si>
  <si>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</si>
  <si>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</si>
  <si>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</si>
  <si>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</si>
  <si>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</si>
  <si>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</si>
  <si>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</si>
  <si>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</si>
  <si>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</si>
  <si>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</si>
  <si>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</si>
  <si>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</si>
  <si>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</si>
  <si>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</si>
  <si>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</si>
  <si>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</si>
  <si>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</si>
  <si>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</si>
  <si>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</si>
  <si>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</si>
  <si>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</si>
  <si>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</si>
  <si>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</si>
  <si>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</si>
  <si>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</si>
  <si>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</si>
  <si>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</si>
  <si>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</si>
  <si>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</si>
  <si>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</si>
  <si>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</si>
  <si>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</si>
  <si>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</si>
  <si>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</si>
  <si>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</si>
  <si>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</si>
  <si>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</si>
  <si>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</si>
  <si>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</si>
  <si>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</si>
  <si>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</si>
  <si>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</si>
  <si>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</si>
  <si>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</si>
  <si>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</si>
  <si>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</si>
  <si>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</si>
  <si>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</si>
  <si>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</si>
  <si>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</si>
  <si>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</si>
  <si>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</si>
  <si>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</si>
  <si>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</si>
  <si>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</si>
  <si>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</si>
  <si>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</si>
  <si>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</si>
  <si>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</si>
  <si>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</si>
  <si>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</si>
  <si>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</si>
  <si>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</si>
  <si>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</si>
  <si>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</si>
  <si>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</si>
  <si>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</si>
  <si>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</si>
  <si>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</si>
  <si>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</si>
  <si>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</si>
  <si>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</si>
  <si>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</si>
  <si>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</si>
  <si>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</si>
  <si>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</si>
  <si>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</si>
  <si>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</si>
  <si>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</si>
  <si>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</si>
  <si>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</si>
  <si>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</si>
  <si>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</si>
  <si>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</si>
  <si>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</si>
  <si>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</si>
  <si>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</si>
  <si>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</si>
  <si>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</si>
  <si>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</si>
  <si>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</si>
  <si>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</si>
  <si>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</si>
  <si>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</si>
  <si>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</si>
  <si>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</si>
  <si>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</si>
  <si>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</si>
  <si>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</si>
  <si>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</si>
  <si>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</si>
  <si>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</si>
  <si>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</si>
  <si>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</si>
  <si>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</si>
  <si>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</si>
  <si>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</si>
  <si>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</si>
  <si>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</si>
  <si>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</si>
  <si>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</si>
  <si>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</si>
  <si>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</si>
  <si>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</si>
  <si>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</si>
  <si>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</si>
  <si>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</si>
  <si>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</si>
  <si>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</si>
  <si>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</si>
  <si>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</si>
  <si>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</si>
  <si>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</si>
  <si>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</si>
  <si>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</si>
  <si>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</si>
  <si>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</si>
  <si>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</si>
  <si>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</si>
  <si>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</si>
  <si>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</si>
  <si>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</si>
  <si>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</si>
  <si>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</si>
  <si>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</si>
  <si>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оплату послуг із здійснення патронату над дитиною та виплата соціальної допомоги на утримання дитини в сім’ї патронатного вихователя</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</si>
  <si>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</si>
  <si>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</si>
  <si>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</si>
  <si>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</si>
  <si>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</si>
  <si>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</si>
  <si>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</si>
  <si>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</si>
  <si>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</si>
  <si>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</si>
  <si>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</si>
  <si>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</si>
  <si>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</si>
  <si>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</si>
  <si>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</si>
  <si>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</si>
  <si>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</si>
  <si>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</si>
  <si>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</si>
  <si>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</si>
  <si>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</si>
  <si>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</si>
  <si>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</si>
  <si>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</si>
  <si>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</si>
  <si>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</si>
  <si>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</si>
  <si>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</si>
  <si>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</si>
  <si>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</si>
  <si>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</si>
  <si>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</si>
  <si>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</si>
  <si>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</si>
  <si>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</si>
  <si>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</si>
  <si>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</si>
  <si>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</si>
  <si>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</si>
  <si>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</si>
  <si>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</si>
  <si>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</si>
  <si>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</si>
  <si>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</si>
  <si>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</si>
  <si>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</si>
  <si>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</si>
  <si>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</si>
  <si>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</si>
  <si>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</si>
  <si>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</si>
  <si>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</si>
  <si>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</si>
  <si>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</si>
  <si>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</si>
  <si>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</si>
  <si>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</si>
  <si>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</si>
  <si>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</si>
  <si>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</si>
  <si>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</si>
  <si>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</si>
  <si>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</si>
  <si>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</si>
  <si>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</si>
  <si>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</si>
  <si>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</si>
  <si>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</si>
  <si>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</si>
  <si>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</si>
  <si>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</si>
  <si>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</si>
  <si>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</si>
  <si>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</si>
  <si>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</si>
  <si>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</si>
  <si>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</si>
  <si>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</si>
  <si>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</si>
  <si>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</si>
  <si>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</si>
  <si>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</si>
  <si>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</si>
  <si>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</si>
  <si>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</si>
  <si>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</si>
  <si>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</si>
  <si>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</si>
  <si>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</si>
  <si>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</si>
  <si>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</si>
  <si>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</si>
  <si>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</si>
  <si>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</si>
  <si>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</si>
  <si>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</si>
  <si>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</si>
  <si>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</si>
  <si>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7363</t>
  </si>
  <si>
    <t>Виконання інвестиційних проектів в рамках здійснення заходів щодо соціально-економічного розвитку окремих територій</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</si>
  <si>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</si>
  <si>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</si>
  <si>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</si>
  <si>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</si>
  <si>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</si>
  <si>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</si>
  <si>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</si>
  <si>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</si>
  <si>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</si>
  <si>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</si>
  <si>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</si>
  <si>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</si>
  <si>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</si>
  <si>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</si>
  <si>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</si>
  <si>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</si>
  <si>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</si>
  <si>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</si>
  <si>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</si>
  <si>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</si>
  <si>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</si>
  <si>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</si>
  <si>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</si>
  <si>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</si>
  <si>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</si>
  <si>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</si>
  <si>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</si>
  <si>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</si>
  <si>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</si>
  <si>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</si>
  <si>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Заступник директора департаменту фінансів                                                         А.М.Лесь</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</si>
  <si>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</si>
  <si>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</si>
  <si>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</si>
  <si>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</si>
  <si>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</si>
  <si>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</si>
  <si>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</si>
  <si>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</si>
  <si>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більше в 3,7 раза</t>
  </si>
  <si>
    <t>Вик. Шевчук Н.Б.</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</si>
  <si>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</si>
  <si>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</si>
  <si>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</si>
  <si>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</si>
  <si>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</si>
  <si>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</si>
  <si>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</si>
  <si>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</si>
  <si>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</si>
  <si>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</si>
  <si>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</si>
  <si>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більше в 20,6 раза</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</si>
  <si>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</si>
  <si>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</si>
  <si>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</si>
  <si>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</si>
  <si>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</si>
  <si>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більше в 2,1 раза</t>
  </si>
  <si>
    <t>більше в 2,3 раза</t>
  </si>
  <si>
    <t>більше в 5,6 раза</t>
  </si>
  <si>
    <t>більше в 24,5 раза</t>
  </si>
  <si>
    <t>на 9 місяців</t>
  </si>
  <si>
    <t xml:space="preserve"> на 9 місяців</t>
  </si>
  <si>
    <t>Відхилення від уточненого плану на  9 місяців</t>
  </si>
  <si>
    <t>Фактичне виконання за 9 місяців 2020р.</t>
  </si>
  <si>
    <t xml:space="preserve">% виконання  9 місяців 2021р. до 9 місяців 2020р. </t>
  </si>
  <si>
    <t xml:space="preserve">Відхилення 9 місяців 2021р. до 9 місяців 2021р. </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</si>
  <si>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</si>
  <si>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</si>
  <si>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</si>
  <si>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</si>
  <si>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</si>
  <si>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більше в 5,4 раза</t>
  </si>
  <si>
    <t>більше в 92,8 раза</t>
  </si>
  <si>
    <t>більше в 568,2 раза</t>
  </si>
  <si>
    <t>більше в 2,5 раза</t>
  </si>
  <si>
    <t>більше в 2,2 раза</t>
  </si>
  <si>
    <t>більше в 6,8 раза</t>
  </si>
  <si>
    <t>більше в 25,1 раза</t>
  </si>
  <si>
    <t>більше в 3,0 раза</t>
  </si>
  <si>
    <t>більше в 11,7 раза</t>
  </si>
  <si>
    <t>більше в 3,5 раза</t>
  </si>
  <si>
    <t>більше в 6,9 раза</t>
  </si>
  <si>
    <t>Інформація про виконання бюджету Вінницької міської територіальної громади по видатках за січень - вересень 2021 року</t>
  </si>
  <si>
    <t>Директор департаменту фінансів                                                                               Наталія Луценко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</si>
</sst>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00"/>
    <numFmt numFmtId="169" formatCode="0.0000"/>
    <numFmt numFmtId="170" formatCode="\+#,##0.000_ ;\-#,##0.000\ "/>
  </numFmts>
  <fonts count="35"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b/>
      <i/>
      <sz val="10"/>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7"/>
      <color theme="0"/>
      <name val="Times New Roman CYR"/>
      <charset val="204"/>
    </font>
    <font>
      <sz val="9"/>
      <name val="Times New Roman Cyr"/>
      <charset val="204"/>
    </font>
    <font>
      <sz val="8"/>
      <color theme="1"/>
      <name val="Times New Roman CYR"/>
      <charset val="204"/>
    </font>
    <font>
      <b/>
      <sz val="8"/>
      <color theme="1"/>
      <name val="Times New Roman CYR"/>
      <charset val="204"/>
    </font>
    <font>
      <sz val="9"/>
      <color theme="1"/>
      <name val="Times New Roman CYR"/>
      <charset val="204"/>
    </font>
    <font>
      <sz val="8"/>
      <color theme="0"/>
      <name val="Times New Roman CYR"/>
      <charset val="204"/>
    </font>
    <font>
      <sz val="8"/>
      <name val="Times New Roman Cyr"/>
      <charset val="204"/>
    </font>
    <font>
      <b/>
      <sz val="14"/>
      <name val="Times New Roman Cyr"/>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03">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5" fontId="8"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vertical="center" wrapText="1"/>
    </xf>
    <xf numFmtId="0" fontId="1" fillId="0" borderId="1" xfId="0" applyFont="1" applyFill="1" applyBorder="1"/>
    <xf numFmtId="166"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25"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justify" vertical="top" wrapText="1"/>
    </xf>
    <xf numFmtId="164" fontId="26" fillId="0" borderId="1" xfId="0" applyNumberFormat="1" applyFont="1" applyFill="1" applyBorder="1" applyAlignment="1">
      <alignment horizontal="center" vertical="center" shrinkToFit="1"/>
    </xf>
    <xf numFmtId="164" fontId="27" fillId="0" borderId="1" xfId="0" applyNumberFormat="1" applyFont="1" applyFill="1" applyBorder="1" applyAlignment="1">
      <alignment horizontal="center" vertical="center" wrapText="1" shrinkToFi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shrinkToFit="1"/>
    </xf>
    <xf numFmtId="164" fontId="28" fillId="0" borderId="0" xfId="0" applyNumberFormat="1" applyFont="1" applyFill="1" applyBorder="1" applyAlignment="1">
      <alignment horizontal="left" wrapText="1"/>
    </xf>
    <xf numFmtId="164" fontId="7"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horizontal="center" vertical="center" shrinkToFit="1"/>
    </xf>
    <xf numFmtId="167" fontId="20"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166" fontId="24" fillId="0" borderId="1" xfId="0" applyNumberFormat="1" applyFont="1" applyFill="1" applyBorder="1" applyAlignment="1">
      <alignment horizontal="center" vertical="center" shrinkToFit="1"/>
    </xf>
    <xf numFmtId="164" fontId="29" fillId="0" borderId="1" xfId="0" applyNumberFormat="1" applyFont="1" applyFill="1" applyBorder="1" applyAlignment="1">
      <alignment horizontal="center" vertical="center" wrapText="1" shrinkToFit="1"/>
    </xf>
    <xf numFmtId="164" fontId="30" fillId="0" borderId="1" xfId="0" applyNumberFormat="1" applyFont="1" applyFill="1" applyBorder="1" applyAlignment="1">
      <alignment horizontal="center" vertical="center" wrapText="1" shrinkToFit="1"/>
    </xf>
    <xf numFmtId="165" fontId="7" fillId="0" borderId="1" xfId="0" applyNumberFormat="1" applyFont="1" applyFill="1" applyBorder="1" applyAlignment="1">
      <alignment horizontal="center" vertical="center"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31" fillId="0" borderId="1" xfId="0" applyNumberFormat="1" applyFont="1" applyFill="1" applyBorder="1" applyAlignment="1">
      <alignment horizontal="center" vertical="center" wrapText="1" shrinkToFit="1"/>
    </xf>
    <xf numFmtId="164" fontId="3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wrapText="1"/>
    </xf>
    <xf numFmtId="164" fontId="33" fillId="0" borderId="1" xfId="0" applyNumberFormat="1" applyFont="1" applyFill="1" applyBorder="1" applyAlignment="1">
      <alignment horizontal="center" vertical="center" wrapText="1" shrinkToFit="1"/>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4" fillId="0" borderId="3" xfId="0" applyNumberFormat="1" applyFont="1" applyFill="1" applyBorder="1" applyAlignment="1">
      <alignment horizontal="center" wrapTex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7"/>
  <sheetViews>
    <sheetView showZeros="0" tabSelected="1" view="pageBreakPreview" zoomScale="90" zoomScaleNormal="89" zoomScaleSheetLayoutView="90" workbookViewId="0">
      <pane xSplit="4" ySplit="4" topLeftCell="E275" activePane="bottomRight" state="frozen"/>
      <selection pane="topRight" activeCell="C1" sqref="C1"/>
      <selection pane="bottomLeft" activeCell="A5" sqref="A5"/>
      <selection pane="bottomRight" activeCell="D279" sqref="D279"/>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1.42578125" style="2" customWidth="1"/>
    <col min="6" max="6" width="11.7109375" style="2" customWidth="1"/>
    <col min="7" max="7" width="11.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0" style="2" customWidth="1"/>
    <col min="14" max="14" width="10" style="2" bestFit="1" customWidth="1"/>
    <col min="15" max="15" width="9.7109375" style="2" customWidth="1"/>
    <col min="16" max="16384" width="9.140625" style="2"/>
  </cols>
  <sheetData>
    <row r="1" spans="1:15" ht="30.75" customHeight="1" x14ac:dyDescent="0.2">
      <c r="A1" s="96" t="s">
        <v>427</v>
      </c>
      <c r="B1" s="96"/>
      <c r="C1" s="96"/>
      <c r="D1" s="96"/>
      <c r="E1" s="96"/>
      <c r="F1" s="96"/>
      <c r="G1" s="96"/>
      <c r="H1" s="96"/>
      <c r="I1" s="96"/>
      <c r="J1" s="96"/>
      <c r="K1" s="96"/>
      <c r="L1" s="96"/>
      <c r="M1" s="96"/>
      <c r="N1" s="96"/>
      <c r="O1" s="96"/>
    </row>
    <row r="2" spans="1:15" x14ac:dyDescent="0.2">
      <c r="O2" s="5" t="s">
        <v>17</v>
      </c>
    </row>
    <row r="3" spans="1:15" ht="24.75" customHeight="1" x14ac:dyDescent="0.2">
      <c r="A3" s="100" t="s">
        <v>120</v>
      </c>
      <c r="B3" s="100" t="s">
        <v>119</v>
      </c>
      <c r="C3" s="93"/>
      <c r="D3" s="101"/>
      <c r="E3" s="97" t="s">
        <v>29</v>
      </c>
      <c r="F3" s="97" t="s">
        <v>18</v>
      </c>
      <c r="G3" s="97"/>
      <c r="H3" s="97" t="s">
        <v>80</v>
      </c>
      <c r="I3" s="97" t="s">
        <v>0</v>
      </c>
      <c r="J3" s="97"/>
      <c r="K3" s="97"/>
      <c r="L3" s="97" t="s">
        <v>407</v>
      </c>
      <c r="M3" s="97" t="s">
        <v>408</v>
      </c>
      <c r="N3" s="97" t="s">
        <v>409</v>
      </c>
      <c r="O3" s="97" t="s">
        <v>410</v>
      </c>
    </row>
    <row r="4" spans="1:15" ht="46.5" customHeight="1" x14ac:dyDescent="0.2">
      <c r="A4" s="100"/>
      <c r="B4" s="100"/>
      <c r="C4" s="93"/>
      <c r="D4" s="101"/>
      <c r="E4" s="97"/>
      <c r="F4" s="92" t="s">
        <v>106</v>
      </c>
      <c r="G4" s="92" t="s">
        <v>405</v>
      </c>
      <c r="H4" s="98"/>
      <c r="I4" s="92" t="s">
        <v>95</v>
      </c>
      <c r="J4" s="92"/>
      <c r="K4" s="92" t="s">
        <v>406</v>
      </c>
      <c r="L4" s="98"/>
      <c r="M4" s="98"/>
      <c r="N4" s="98"/>
      <c r="O4" s="98"/>
    </row>
    <row r="5" spans="1:15" ht="15.75" x14ac:dyDescent="0.2">
      <c r="A5" s="93"/>
      <c r="B5" s="93"/>
      <c r="C5" s="93"/>
      <c r="D5" s="6" t="s">
        <v>56</v>
      </c>
      <c r="E5" s="9"/>
      <c r="F5" s="9"/>
      <c r="G5" s="9"/>
      <c r="H5" s="9"/>
      <c r="I5" s="10">
        <f t="shared" ref="I5:I20" si="0">IF(F5&gt;0,H5/F5*100,0)</f>
        <v>0</v>
      </c>
      <c r="J5" s="10"/>
      <c r="K5" s="11">
        <f t="shared" ref="K5:K20" si="1">IF(G5&gt;0,H5/G5*100,0)</f>
        <v>0</v>
      </c>
      <c r="L5" s="1">
        <f>H5-F5</f>
        <v>0</v>
      </c>
      <c r="M5" s="36"/>
      <c r="N5" s="36"/>
      <c r="O5" s="36"/>
    </row>
    <row r="6" spans="1:15" x14ac:dyDescent="0.2">
      <c r="A6" s="93"/>
      <c r="B6" s="93"/>
      <c r="C6" s="93"/>
      <c r="D6" s="7"/>
      <c r="E6" s="61"/>
      <c r="F6" s="9"/>
      <c r="G6" s="9"/>
      <c r="H6" s="9"/>
      <c r="I6" s="10">
        <f t="shared" si="0"/>
        <v>0</v>
      </c>
      <c r="J6" s="10"/>
      <c r="K6" s="11">
        <f t="shared" si="1"/>
        <v>0</v>
      </c>
      <c r="L6" s="1">
        <f>H6-F6</f>
        <v>0</v>
      </c>
      <c r="M6" s="36"/>
      <c r="N6" s="36"/>
      <c r="O6" s="36"/>
    </row>
    <row r="7" spans="1:15" ht="14.25" x14ac:dyDescent="0.2">
      <c r="A7" s="24" t="s">
        <v>58</v>
      </c>
      <c r="B7" s="25" t="s">
        <v>208</v>
      </c>
      <c r="C7" s="25"/>
      <c r="D7" s="33" t="s">
        <v>55</v>
      </c>
      <c r="E7" s="61">
        <v>353711.99699999997</v>
      </c>
      <c r="F7" s="61">
        <v>352487.43300000002</v>
      </c>
      <c r="G7" s="61">
        <v>207090.83499999999</v>
      </c>
      <c r="H7" s="32">
        <v>207081.32199999999</v>
      </c>
      <c r="I7" s="34">
        <f>IF(F7&gt;0,H7/F7*100,0)</f>
        <v>58.748568775216434</v>
      </c>
      <c r="J7" s="34">
        <f>H7/G7*100</f>
        <v>99.995406363589183</v>
      </c>
      <c r="K7" s="35">
        <f>IF(G7&gt;0,H7/G7*100,0)</f>
        <v>99.995406363589183</v>
      </c>
      <c r="L7" s="32">
        <f>H7-G7</f>
        <v>-9.5130000000062864</v>
      </c>
      <c r="M7" s="32">
        <v>184480.27900000001</v>
      </c>
      <c r="N7" s="35">
        <f>H7/M7*100</f>
        <v>112.25119732174731</v>
      </c>
      <c r="O7" s="87">
        <f>H7-M7</f>
        <v>22601.042999999976</v>
      </c>
    </row>
    <row r="8" spans="1:15" ht="14.25" x14ac:dyDescent="0.2">
      <c r="A8" s="24" t="s">
        <v>59</v>
      </c>
      <c r="B8" s="25" t="s">
        <v>121</v>
      </c>
      <c r="C8" s="25"/>
      <c r="D8" s="33" t="s">
        <v>54</v>
      </c>
      <c r="E8" s="32">
        <v>1561177.1059999999</v>
      </c>
      <c r="F8" s="80">
        <v>1581008.9876300001</v>
      </c>
      <c r="G8" s="80">
        <v>1164642.41463</v>
      </c>
      <c r="H8" s="32">
        <v>1130636.5759999999</v>
      </c>
      <c r="I8" s="34">
        <f t="shared" si="0"/>
        <v>71.513608388455296</v>
      </c>
      <c r="J8" s="34">
        <f>H8/G8*100</f>
        <v>97.080147674271018</v>
      </c>
      <c r="K8" s="35">
        <f t="shared" si="1"/>
        <v>97.080147674271018</v>
      </c>
      <c r="L8" s="32">
        <f t="shared" ref="L8:L20" si="2">H8-G8</f>
        <v>-34005.838630000129</v>
      </c>
      <c r="M8" s="32">
        <v>921134.41799999995</v>
      </c>
      <c r="N8" s="35">
        <f t="shared" ref="N8:N73" si="3">H8/M8*100</f>
        <v>122.74392899734205</v>
      </c>
      <c r="O8" s="87">
        <f>H8-M8</f>
        <v>209502.15799999994</v>
      </c>
    </row>
    <row r="9" spans="1:15" ht="14.25" x14ac:dyDescent="0.2">
      <c r="A9" s="24" t="s">
        <v>60</v>
      </c>
      <c r="B9" s="25" t="s">
        <v>122</v>
      </c>
      <c r="C9" s="25"/>
      <c r="D9" s="33" t="s">
        <v>53</v>
      </c>
      <c r="E9" s="32">
        <v>142251.95699999999</v>
      </c>
      <c r="F9" s="80">
        <v>184013.63433</v>
      </c>
      <c r="G9" s="80">
        <v>158475.79832999999</v>
      </c>
      <c r="H9" s="32">
        <v>157881.095</v>
      </c>
      <c r="I9" s="34">
        <f t="shared" si="0"/>
        <v>85.798585292253222</v>
      </c>
      <c r="J9" s="34">
        <f>H9/G9*100</f>
        <v>99.624735551884328</v>
      </c>
      <c r="K9" s="35">
        <f t="shared" si="1"/>
        <v>99.624735551884328</v>
      </c>
      <c r="L9" s="32">
        <f t="shared" si="2"/>
        <v>-594.70332999998936</v>
      </c>
      <c r="M9" s="32">
        <v>179019.24799999999</v>
      </c>
      <c r="N9" s="35">
        <f t="shared" si="3"/>
        <v>88.192245674051776</v>
      </c>
      <c r="O9" s="87">
        <f>H9-M9</f>
        <v>-21138.152999999991</v>
      </c>
    </row>
    <row r="10" spans="1:15" ht="21" x14ac:dyDescent="0.2">
      <c r="A10" s="24" t="s">
        <v>61</v>
      </c>
      <c r="B10" s="25" t="s">
        <v>123</v>
      </c>
      <c r="C10" s="25"/>
      <c r="D10" s="33" t="s">
        <v>108</v>
      </c>
      <c r="E10" s="30">
        <f>E12+E16+E20+E28+E39+E40+E48+E49+E52+E56+E60+E64+E65+E69+E70+E74+E73+E66</f>
        <v>158628.609</v>
      </c>
      <c r="F10" s="45">
        <f>F12+F16+F20+F28+F39+F40+F48+F49+F52+F56+F60+F64+F65+F69+F70+F74+F73+F66</f>
        <v>171149.89436999999</v>
      </c>
      <c r="G10" s="45">
        <f>G12+G16+G20+G28+G39+G40+G48+G49+G52+G56+G60+G64+G65+G69+G70+G74+G73+G66+G26</f>
        <v>132745.44436999998</v>
      </c>
      <c r="H10" s="30">
        <f>H12+H16+H20+H28+H39+H40+H48+H49+H52+H56+H60+H64+H65+H69+H70+H74+H73+H66+H26</f>
        <v>132731.91799999998</v>
      </c>
      <c r="I10" s="34">
        <f t="shared" si="0"/>
        <v>77.553023616277429</v>
      </c>
      <c r="J10" s="34">
        <f>H10/G10*100</f>
        <v>99.989810294383958</v>
      </c>
      <c r="K10" s="35">
        <f t="shared" si="1"/>
        <v>99.989810294383958</v>
      </c>
      <c r="L10" s="32">
        <f t="shared" si="2"/>
        <v>-13.526370000006864</v>
      </c>
      <c r="M10" s="30">
        <f>M12+M16+M20+M28+M39+M40+M48+M49+M52+M56+M60+M64+M65+M69+M70+M74+M73+M66</f>
        <v>58663.217000000004</v>
      </c>
      <c r="N10" s="84" t="s">
        <v>402</v>
      </c>
      <c r="O10" s="87">
        <f t="shared" ref="O10:O72" si="4">H10-M10</f>
        <v>74068.700999999972</v>
      </c>
    </row>
    <row r="11" spans="1:15" x14ac:dyDescent="0.2">
      <c r="A11" s="93"/>
      <c r="B11" s="93"/>
      <c r="C11" s="93"/>
      <c r="D11" s="7" t="s">
        <v>48</v>
      </c>
      <c r="E11" s="36"/>
      <c r="F11" s="36"/>
      <c r="G11" s="31"/>
      <c r="H11" s="31"/>
      <c r="I11" s="37">
        <f t="shared" si="0"/>
        <v>0</v>
      </c>
      <c r="J11" s="37" t="e">
        <f t="shared" ref="J11:J12" si="5">H11/G11*100</f>
        <v>#DIV/0!</v>
      </c>
      <c r="K11" s="38">
        <f t="shared" si="1"/>
        <v>0</v>
      </c>
      <c r="L11" s="31">
        <f t="shared" si="2"/>
        <v>0</v>
      </c>
      <c r="M11" s="36"/>
      <c r="N11" s="38"/>
      <c r="O11" s="88">
        <f t="shared" si="4"/>
        <v>0</v>
      </c>
    </row>
    <row r="12" spans="1:15" ht="75.75" hidden="1" customHeight="1" x14ac:dyDescent="0.2">
      <c r="A12" s="93"/>
      <c r="B12" s="93" t="s">
        <v>125</v>
      </c>
      <c r="C12" s="93"/>
      <c r="D12" s="7" t="s">
        <v>380</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88">
        <f t="shared" si="4"/>
        <v>0</v>
      </c>
    </row>
    <row r="13" spans="1:15" hidden="1" x14ac:dyDescent="0.2">
      <c r="A13" s="93"/>
      <c r="B13" s="93"/>
      <c r="C13" s="93"/>
      <c r="D13" s="39" t="s">
        <v>47</v>
      </c>
      <c r="E13" s="36"/>
      <c r="F13" s="36"/>
      <c r="G13" s="31"/>
      <c r="H13" s="31"/>
      <c r="I13" s="37"/>
      <c r="J13" s="37"/>
      <c r="K13" s="38"/>
      <c r="L13" s="31">
        <f t="shared" si="2"/>
        <v>0</v>
      </c>
      <c r="M13" s="36"/>
      <c r="N13" s="38"/>
      <c r="O13" s="88">
        <f t="shared" si="4"/>
        <v>0</v>
      </c>
    </row>
    <row r="14" spans="1:15" ht="22.5" hidden="1" customHeight="1" x14ac:dyDescent="0.2">
      <c r="A14" s="93" t="s">
        <v>86</v>
      </c>
      <c r="B14" s="22" t="s">
        <v>124</v>
      </c>
      <c r="C14" s="22"/>
      <c r="D14" s="40" t="s">
        <v>209</v>
      </c>
      <c r="E14" s="31"/>
      <c r="F14" s="31"/>
      <c r="G14" s="31"/>
      <c r="H14" s="31"/>
      <c r="I14" s="37">
        <f t="shared" si="0"/>
        <v>0</v>
      </c>
      <c r="J14" s="37" t="e">
        <f t="shared" ref="J14:J81" si="9">H14/G14*100</f>
        <v>#DIV/0!</v>
      </c>
      <c r="K14" s="38">
        <f t="shared" si="1"/>
        <v>0</v>
      </c>
      <c r="L14" s="31">
        <f t="shared" si="2"/>
        <v>0</v>
      </c>
      <c r="M14" s="36"/>
      <c r="N14" s="38" t="e">
        <f t="shared" si="3"/>
        <v>#DIV/0!</v>
      </c>
      <c r="O14" s="88">
        <f t="shared" si="4"/>
        <v>0</v>
      </c>
    </row>
    <row r="15" spans="1:15" ht="15" hidden="1" customHeight="1" x14ac:dyDescent="0.2">
      <c r="A15" s="93" t="s">
        <v>89</v>
      </c>
      <c r="B15" s="22" t="s">
        <v>126</v>
      </c>
      <c r="C15" s="22"/>
      <c r="D15" s="40" t="s">
        <v>127</v>
      </c>
      <c r="E15" s="31"/>
      <c r="F15" s="31"/>
      <c r="G15" s="31"/>
      <c r="H15" s="31"/>
      <c r="I15" s="37">
        <f t="shared" si="0"/>
        <v>0</v>
      </c>
      <c r="J15" s="37" t="e">
        <f t="shared" si="9"/>
        <v>#DIV/0!</v>
      </c>
      <c r="K15" s="38">
        <f t="shared" si="1"/>
        <v>0</v>
      </c>
      <c r="L15" s="31">
        <f t="shared" si="2"/>
        <v>0</v>
      </c>
      <c r="M15" s="36"/>
      <c r="N15" s="38" t="e">
        <f t="shared" si="3"/>
        <v>#DIV/0!</v>
      </c>
      <c r="O15" s="88">
        <f t="shared" si="4"/>
        <v>0</v>
      </c>
    </row>
    <row r="16" spans="1:15" ht="24.75" hidden="1" customHeight="1" x14ac:dyDescent="0.2">
      <c r="A16" s="93"/>
      <c r="B16" s="93" t="s">
        <v>128</v>
      </c>
      <c r="C16" s="93"/>
      <c r="D16" s="41" t="s">
        <v>129</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88">
        <f t="shared" si="4"/>
        <v>0</v>
      </c>
    </row>
    <row r="17" spans="1:15" ht="14.25" hidden="1" customHeight="1" x14ac:dyDescent="0.2">
      <c r="A17" s="93"/>
      <c r="B17" s="93"/>
      <c r="C17" s="93"/>
      <c r="D17" s="40" t="s">
        <v>47</v>
      </c>
      <c r="E17" s="31"/>
      <c r="F17" s="31"/>
      <c r="G17" s="31"/>
      <c r="H17" s="31"/>
      <c r="I17" s="37">
        <f t="shared" si="0"/>
        <v>0</v>
      </c>
      <c r="J17" s="37" t="e">
        <f t="shared" si="9"/>
        <v>#DIV/0!</v>
      </c>
      <c r="K17" s="38">
        <f t="shared" si="1"/>
        <v>0</v>
      </c>
      <c r="L17" s="31">
        <f t="shared" si="2"/>
        <v>0</v>
      </c>
      <c r="M17" s="36"/>
      <c r="N17" s="38"/>
      <c r="O17" s="88">
        <f t="shared" si="4"/>
        <v>0</v>
      </c>
    </row>
    <row r="18" spans="1:15" ht="24.75" hidden="1" customHeight="1" x14ac:dyDescent="0.2">
      <c r="A18" s="93" t="s">
        <v>87</v>
      </c>
      <c r="B18" s="22" t="s">
        <v>130</v>
      </c>
      <c r="C18" s="22"/>
      <c r="D18" s="40" t="s">
        <v>210</v>
      </c>
      <c r="E18" s="31"/>
      <c r="F18" s="31"/>
      <c r="G18" s="31"/>
      <c r="H18" s="31"/>
      <c r="I18" s="37">
        <f t="shared" si="0"/>
        <v>0</v>
      </c>
      <c r="J18" s="37" t="e">
        <f t="shared" si="9"/>
        <v>#DIV/0!</v>
      </c>
      <c r="K18" s="38">
        <f t="shared" si="1"/>
        <v>0</v>
      </c>
      <c r="L18" s="31">
        <f t="shared" si="2"/>
        <v>0</v>
      </c>
      <c r="M18" s="36"/>
      <c r="N18" s="38" t="e">
        <f t="shared" si="3"/>
        <v>#DIV/0!</v>
      </c>
      <c r="O18" s="88">
        <f t="shared" si="4"/>
        <v>0</v>
      </c>
    </row>
    <row r="19" spans="1:15" ht="24" hidden="1" customHeight="1" x14ac:dyDescent="0.2">
      <c r="A19" s="93" t="s">
        <v>98</v>
      </c>
      <c r="B19" s="22" t="s">
        <v>211</v>
      </c>
      <c r="C19" s="22"/>
      <c r="D19" s="40" t="s">
        <v>131</v>
      </c>
      <c r="E19" s="31"/>
      <c r="F19" s="31"/>
      <c r="G19" s="31"/>
      <c r="H19" s="31"/>
      <c r="I19" s="37">
        <f t="shared" si="0"/>
        <v>0</v>
      </c>
      <c r="J19" s="37" t="e">
        <f t="shared" si="9"/>
        <v>#DIV/0!</v>
      </c>
      <c r="K19" s="38">
        <f t="shared" si="1"/>
        <v>0</v>
      </c>
      <c r="L19" s="31">
        <f t="shared" si="2"/>
        <v>0</v>
      </c>
      <c r="M19" s="36"/>
      <c r="N19" s="38" t="e">
        <f t="shared" si="3"/>
        <v>#DIV/0!</v>
      </c>
      <c r="O19" s="88">
        <f t="shared" si="4"/>
        <v>0</v>
      </c>
    </row>
    <row r="20" spans="1:15" ht="30.95" customHeight="1" x14ac:dyDescent="0.2">
      <c r="A20" s="93"/>
      <c r="B20" s="93" t="s">
        <v>132</v>
      </c>
      <c r="C20" s="93"/>
      <c r="D20" s="41" t="s">
        <v>212</v>
      </c>
      <c r="E20" s="31">
        <f>E24+E27+E22+E23</f>
        <v>68092.069999999992</v>
      </c>
      <c r="F20" s="43">
        <f>F24+F27+F22+F23+F26</f>
        <v>68658.895369999998</v>
      </c>
      <c r="G20" s="43">
        <f t="shared" ref="G20" si="13">G24+G27+G22+G23</f>
        <v>49836.38637</v>
      </c>
      <c r="H20" s="31">
        <f t="shared" ref="H20" si="14">H24+H27+H22+H23</f>
        <v>49836.385000000002</v>
      </c>
      <c r="I20" s="37">
        <f t="shared" si="0"/>
        <v>72.585474513438868</v>
      </c>
      <c r="J20" s="37">
        <f t="shared" si="9"/>
        <v>99.999997251004544</v>
      </c>
      <c r="K20" s="37">
        <f t="shared" si="1"/>
        <v>99.999997251004544</v>
      </c>
      <c r="L20" s="31">
        <f t="shared" si="2"/>
        <v>-1.3699999981326982E-3</v>
      </c>
      <c r="M20" s="31">
        <f>M23+M27+M22+M24</f>
        <v>7210.7690000000002</v>
      </c>
      <c r="N20" s="83" t="s">
        <v>426</v>
      </c>
      <c r="O20" s="88">
        <f t="shared" si="4"/>
        <v>42625.616000000002</v>
      </c>
    </row>
    <row r="21" spans="1:15" ht="12" customHeight="1" x14ac:dyDescent="0.2">
      <c r="A21" s="93"/>
      <c r="B21" s="93"/>
      <c r="C21" s="93"/>
      <c r="D21" s="40" t="s">
        <v>47</v>
      </c>
      <c r="E21" s="31"/>
      <c r="F21" s="31"/>
      <c r="G21" s="31"/>
      <c r="H21" s="31"/>
      <c r="I21" s="37">
        <f t="shared" ref="I21:I23" si="15">IF(F21&gt;0,H21/F21*100,0)</f>
        <v>0</v>
      </c>
      <c r="J21" s="37" t="e">
        <f t="shared" ref="J21:J23" si="16">H21/G21*100</f>
        <v>#DIV/0!</v>
      </c>
      <c r="K21" s="37">
        <f t="shared" ref="K21:K23" si="17">IF(G21&gt;0,H21/G21*100,0)</f>
        <v>0</v>
      </c>
      <c r="L21" s="31"/>
      <c r="M21" s="36"/>
      <c r="N21" s="65" t="e">
        <f t="shared" ref="N21" si="18">H21/M21*100</f>
        <v>#DIV/0!</v>
      </c>
      <c r="O21" s="88">
        <f t="shared" si="4"/>
        <v>0</v>
      </c>
    </row>
    <row r="22" spans="1:15" ht="21" customHeight="1" x14ac:dyDescent="0.2">
      <c r="A22" s="93"/>
      <c r="B22" s="93" t="s">
        <v>198</v>
      </c>
      <c r="C22" s="93"/>
      <c r="D22" s="40" t="s">
        <v>384</v>
      </c>
      <c r="E22" s="31">
        <v>200.2</v>
      </c>
      <c r="F22" s="31">
        <v>200.2</v>
      </c>
      <c r="G22" s="31">
        <v>21.228000000000002</v>
      </c>
      <c r="H22" s="31">
        <v>21.228000000000002</v>
      </c>
      <c r="I22" s="37">
        <f t="shared" si="15"/>
        <v>10.603396603396604</v>
      </c>
      <c r="J22" s="37">
        <f t="shared" si="16"/>
        <v>100</v>
      </c>
      <c r="K22" s="37">
        <f t="shared" si="17"/>
        <v>100</v>
      </c>
      <c r="L22" s="31"/>
      <c r="M22" s="31">
        <v>6.0739999999999998</v>
      </c>
      <c r="N22" s="83" t="s">
        <v>425</v>
      </c>
      <c r="O22" s="88">
        <f t="shared" si="4"/>
        <v>15.154000000000002</v>
      </c>
    </row>
    <row r="23" spans="1:15" ht="12" customHeight="1" x14ac:dyDescent="0.2">
      <c r="A23" s="93"/>
      <c r="B23" s="93" t="s">
        <v>385</v>
      </c>
      <c r="C23" s="93"/>
      <c r="D23" s="40" t="s">
        <v>386</v>
      </c>
      <c r="E23" s="31">
        <v>1900</v>
      </c>
      <c r="F23" s="31">
        <v>1518.617</v>
      </c>
      <c r="G23" s="31">
        <v>821.71100000000001</v>
      </c>
      <c r="H23" s="31">
        <v>821.71</v>
      </c>
      <c r="I23" s="37">
        <f t="shared" si="15"/>
        <v>54.109100582964629</v>
      </c>
      <c r="J23" s="37">
        <f t="shared" si="16"/>
        <v>99.999878302712276</v>
      </c>
      <c r="K23" s="37">
        <f t="shared" si="17"/>
        <v>99.999878302712276</v>
      </c>
      <c r="L23" s="31"/>
      <c r="N23" s="65" t="e">
        <f t="shared" si="3"/>
        <v>#DIV/0!</v>
      </c>
      <c r="O23" s="88">
        <f t="shared" si="4"/>
        <v>821.71</v>
      </c>
    </row>
    <row r="24" spans="1:15" ht="21" customHeight="1" x14ac:dyDescent="0.2">
      <c r="A24" s="93" t="s">
        <v>41</v>
      </c>
      <c r="B24" s="22" t="s">
        <v>213</v>
      </c>
      <c r="C24" s="22" t="s">
        <v>134</v>
      </c>
      <c r="D24" s="40" t="s">
        <v>135</v>
      </c>
      <c r="E24" s="31">
        <v>14909.947</v>
      </c>
      <c r="F24" s="43">
        <v>15866.033369999999</v>
      </c>
      <c r="G24" s="43">
        <v>12421.588369999999</v>
      </c>
      <c r="H24" s="31">
        <v>12421.588</v>
      </c>
      <c r="I24" s="37">
        <f t="shared" ref="I24:I145" si="19">IF(F24&gt;0,H24/F24*100,0)</f>
        <v>78.290444185546292</v>
      </c>
      <c r="J24" s="37"/>
      <c r="K24" s="38">
        <f t="shared" ref="K24:K145" si="20">IF(G24&gt;0,H24/G24*100,0)</f>
        <v>99.999997021314911</v>
      </c>
      <c r="L24" s="82">
        <f t="shared" ref="L24:L145" si="21">H24-G24</f>
        <v>-3.6999999974796083E-4</v>
      </c>
      <c r="M24" s="31">
        <v>1060.06</v>
      </c>
      <c r="N24" s="83" t="s">
        <v>424</v>
      </c>
      <c r="O24" s="88">
        <f t="shared" si="4"/>
        <v>11361.528</v>
      </c>
    </row>
    <row r="25" spans="1:15" ht="17.25" hidden="1" customHeight="1" x14ac:dyDescent="0.2">
      <c r="A25" s="93"/>
      <c r="B25" s="22" t="s">
        <v>133</v>
      </c>
      <c r="C25" s="22"/>
      <c r="D25" s="40" t="s">
        <v>350</v>
      </c>
      <c r="E25" s="31"/>
      <c r="F25" s="31"/>
      <c r="G25" s="31"/>
      <c r="H25" s="31"/>
      <c r="I25" s="37">
        <f t="shared" ref="I25:I26" si="22">IF(F25&gt;0,H25/F25*100,0)</f>
        <v>0</v>
      </c>
      <c r="J25" s="37"/>
      <c r="K25" s="38">
        <f t="shared" ref="K25:K26" si="23">IF(G25&gt;0,H25/G25*100,0)</f>
        <v>0</v>
      </c>
      <c r="L25" s="82">
        <f t="shared" ref="L25:L26" si="24">H25-G25</f>
        <v>0</v>
      </c>
      <c r="M25" s="31"/>
      <c r="N25" s="38" t="e">
        <f t="shared" si="3"/>
        <v>#DIV/0!</v>
      </c>
      <c r="O25" s="88">
        <f t="shared" si="4"/>
        <v>0</v>
      </c>
    </row>
    <row r="26" spans="1:15" ht="17.25" customHeight="1" x14ac:dyDescent="0.2">
      <c r="A26" s="93"/>
      <c r="B26" s="22" t="s">
        <v>133</v>
      </c>
      <c r="C26" s="22"/>
      <c r="D26" s="40" t="s">
        <v>415</v>
      </c>
      <c r="E26" s="31"/>
      <c r="F26" s="31">
        <v>500</v>
      </c>
      <c r="G26" s="31"/>
      <c r="H26" s="31"/>
      <c r="I26" s="37">
        <f t="shared" si="22"/>
        <v>0</v>
      </c>
      <c r="J26" s="37"/>
      <c r="K26" s="38">
        <f t="shared" si="23"/>
        <v>0</v>
      </c>
      <c r="L26" s="82">
        <f t="shared" si="24"/>
        <v>0</v>
      </c>
      <c r="M26" s="31"/>
      <c r="N26" s="38"/>
      <c r="O26" s="88">
        <f t="shared" si="4"/>
        <v>0</v>
      </c>
    </row>
    <row r="27" spans="1:15" ht="27.75" customHeight="1" x14ac:dyDescent="0.2">
      <c r="A27" s="93" t="s">
        <v>7</v>
      </c>
      <c r="B27" s="22" t="s">
        <v>214</v>
      </c>
      <c r="C27" s="22" t="s">
        <v>134</v>
      </c>
      <c r="D27" s="40" t="s">
        <v>136</v>
      </c>
      <c r="E27" s="31">
        <v>51081.923000000003</v>
      </c>
      <c r="F27" s="31">
        <v>50574.044999999998</v>
      </c>
      <c r="G27" s="31">
        <v>36571.858999999997</v>
      </c>
      <c r="H27" s="31">
        <v>36571.858999999997</v>
      </c>
      <c r="I27" s="37">
        <f t="shared" si="19"/>
        <v>72.313494006658942</v>
      </c>
      <c r="J27" s="37">
        <f t="shared" si="9"/>
        <v>100</v>
      </c>
      <c r="K27" s="38">
        <f t="shared" si="20"/>
        <v>100</v>
      </c>
      <c r="L27" s="31">
        <f t="shared" si="21"/>
        <v>0</v>
      </c>
      <c r="M27" s="31">
        <v>6144.6350000000002</v>
      </c>
      <c r="N27" s="83" t="s">
        <v>403</v>
      </c>
      <c r="O27" s="88">
        <f t="shared" si="4"/>
        <v>30427.223999999995</v>
      </c>
    </row>
    <row r="28" spans="1:15" ht="14.25" hidden="1" customHeight="1" x14ac:dyDescent="0.2">
      <c r="A28" s="93"/>
      <c r="B28" s="93">
        <v>3040</v>
      </c>
      <c r="C28" s="93"/>
      <c r="D28" s="41" t="s">
        <v>215</v>
      </c>
      <c r="E28" s="31">
        <f>SUM(E30:E36)</f>
        <v>0</v>
      </c>
      <c r="F28" s="31">
        <f>SUM(F30:F36)</f>
        <v>0</v>
      </c>
      <c r="G28" s="31">
        <f>SUM(G30:G38)</f>
        <v>0</v>
      </c>
      <c r="H28" s="31">
        <f t="shared" ref="H28" si="25">SUM(H30:H38)</f>
        <v>0</v>
      </c>
      <c r="I28" s="37">
        <f t="shared" si="19"/>
        <v>0</v>
      </c>
      <c r="J28" s="37"/>
      <c r="K28" s="38">
        <f t="shared" si="20"/>
        <v>0</v>
      </c>
      <c r="L28" s="31">
        <f t="shared" si="21"/>
        <v>0</v>
      </c>
      <c r="M28" s="36">
        <f t="shared" ref="M28" si="26">SUM(M30:M38)</f>
        <v>0</v>
      </c>
      <c r="N28" s="38" t="e">
        <f t="shared" si="3"/>
        <v>#DIV/0!</v>
      </c>
      <c r="O28" s="88">
        <f t="shared" si="4"/>
        <v>0</v>
      </c>
    </row>
    <row r="29" spans="1:15" ht="13.5" hidden="1" customHeight="1" x14ac:dyDescent="0.2">
      <c r="A29" s="93"/>
      <c r="B29" s="93"/>
      <c r="C29" s="93"/>
      <c r="D29" s="40" t="s">
        <v>47</v>
      </c>
      <c r="E29" s="31"/>
      <c r="F29" s="31"/>
      <c r="G29" s="31"/>
      <c r="H29" s="31"/>
      <c r="I29" s="37"/>
      <c r="J29" s="37"/>
      <c r="K29" s="38"/>
      <c r="L29" s="31"/>
      <c r="M29" s="36"/>
      <c r="N29" s="38" t="e">
        <f t="shared" si="3"/>
        <v>#DIV/0!</v>
      </c>
      <c r="O29" s="88">
        <f t="shared" si="4"/>
        <v>0</v>
      </c>
    </row>
    <row r="30" spans="1:15" hidden="1" x14ac:dyDescent="0.2">
      <c r="A30" s="93" t="s">
        <v>62</v>
      </c>
      <c r="B30" s="22">
        <v>3041</v>
      </c>
      <c r="C30" s="22" t="s">
        <v>137</v>
      </c>
      <c r="D30" s="40" t="s">
        <v>138</v>
      </c>
      <c r="E30" s="31"/>
      <c r="F30" s="31"/>
      <c r="G30" s="31"/>
      <c r="H30" s="31"/>
      <c r="I30" s="37">
        <f t="shared" si="19"/>
        <v>0</v>
      </c>
      <c r="J30" s="37" t="e">
        <f t="shared" si="9"/>
        <v>#DIV/0!</v>
      </c>
      <c r="K30" s="38">
        <f t="shared" si="20"/>
        <v>0</v>
      </c>
      <c r="L30" s="31">
        <f t="shared" si="21"/>
        <v>0</v>
      </c>
      <c r="M30" s="36"/>
      <c r="N30" s="38" t="e">
        <f t="shared" si="3"/>
        <v>#DIV/0!</v>
      </c>
      <c r="O30" s="88">
        <f t="shared" si="4"/>
        <v>0</v>
      </c>
    </row>
    <row r="31" spans="1:15" hidden="1" x14ac:dyDescent="0.2">
      <c r="A31" s="93" t="s">
        <v>63</v>
      </c>
      <c r="B31" s="22">
        <v>3042</v>
      </c>
      <c r="C31" s="22" t="s">
        <v>137</v>
      </c>
      <c r="D31" s="40" t="s">
        <v>143</v>
      </c>
      <c r="E31" s="31"/>
      <c r="F31" s="31"/>
      <c r="G31" s="31"/>
      <c r="H31" s="31"/>
      <c r="I31" s="37">
        <f t="shared" si="19"/>
        <v>0</v>
      </c>
      <c r="J31" s="37" t="e">
        <f t="shared" si="9"/>
        <v>#DIV/0!</v>
      </c>
      <c r="K31" s="38">
        <f t="shared" si="20"/>
        <v>0</v>
      </c>
      <c r="L31" s="31">
        <f t="shared" si="21"/>
        <v>0</v>
      </c>
      <c r="M31" s="36"/>
      <c r="N31" s="38" t="e">
        <f t="shared" si="3"/>
        <v>#DIV/0!</v>
      </c>
      <c r="O31" s="88">
        <f t="shared" si="4"/>
        <v>0</v>
      </c>
    </row>
    <row r="32" spans="1:15" hidden="1" x14ac:dyDescent="0.2">
      <c r="A32" s="93" t="s">
        <v>64</v>
      </c>
      <c r="B32" s="22">
        <v>3043</v>
      </c>
      <c r="C32" s="22" t="s">
        <v>137</v>
      </c>
      <c r="D32" s="40" t="s">
        <v>139</v>
      </c>
      <c r="E32" s="31"/>
      <c r="F32" s="31"/>
      <c r="G32" s="31"/>
      <c r="H32" s="31"/>
      <c r="I32" s="37">
        <f t="shared" si="19"/>
        <v>0</v>
      </c>
      <c r="J32" s="37" t="e">
        <f t="shared" si="9"/>
        <v>#DIV/0!</v>
      </c>
      <c r="K32" s="38">
        <f t="shared" si="20"/>
        <v>0</v>
      </c>
      <c r="L32" s="31">
        <f t="shared" si="21"/>
        <v>0</v>
      </c>
      <c r="M32" s="36"/>
      <c r="N32" s="38" t="e">
        <f t="shared" si="3"/>
        <v>#DIV/0!</v>
      </c>
      <c r="O32" s="88">
        <f t="shared" si="4"/>
        <v>0</v>
      </c>
    </row>
    <row r="33" spans="1:15" hidden="1" x14ac:dyDescent="0.2">
      <c r="A33" s="93" t="s">
        <v>65</v>
      </c>
      <c r="B33" s="22">
        <v>3044</v>
      </c>
      <c r="C33" s="22" t="s">
        <v>137</v>
      </c>
      <c r="D33" s="40" t="s">
        <v>140</v>
      </c>
      <c r="E33" s="31"/>
      <c r="F33" s="31"/>
      <c r="G33" s="31"/>
      <c r="H33" s="31"/>
      <c r="I33" s="37">
        <f t="shared" si="19"/>
        <v>0</v>
      </c>
      <c r="J33" s="37" t="e">
        <f t="shared" si="9"/>
        <v>#DIV/0!</v>
      </c>
      <c r="K33" s="38">
        <f t="shared" si="20"/>
        <v>0</v>
      </c>
      <c r="L33" s="31">
        <f t="shared" si="21"/>
        <v>0</v>
      </c>
      <c r="M33" s="36"/>
      <c r="N33" s="38" t="e">
        <f t="shared" si="3"/>
        <v>#DIV/0!</v>
      </c>
      <c r="O33" s="88">
        <f t="shared" si="4"/>
        <v>0</v>
      </c>
    </row>
    <row r="34" spans="1:15" hidden="1" x14ac:dyDescent="0.2">
      <c r="A34" s="93" t="s">
        <v>90</v>
      </c>
      <c r="B34" s="22">
        <v>3045</v>
      </c>
      <c r="C34" s="22" t="s">
        <v>137</v>
      </c>
      <c r="D34" s="40" t="s">
        <v>141</v>
      </c>
      <c r="E34" s="31"/>
      <c r="F34" s="31"/>
      <c r="G34" s="31"/>
      <c r="H34" s="31"/>
      <c r="I34" s="37">
        <f t="shared" si="19"/>
        <v>0</v>
      </c>
      <c r="J34" s="37" t="e">
        <f t="shared" si="9"/>
        <v>#DIV/0!</v>
      </c>
      <c r="K34" s="38">
        <f t="shared" si="20"/>
        <v>0</v>
      </c>
      <c r="L34" s="31">
        <f t="shared" si="21"/>
        <v>0</v>
      </c>
      <c r="M34" s="36"/>
      <c r="N34" s="38" t="e">
        <f t="shared" si="3"/>
        <v>#DIV/0!</v>
      </c>
      <c r="O34" s="88">
        <f t="shared" si="4"/>
        <v>0</v>
      </c>
    </row>
    <row r="35" spans="1:15" hidden="1" x14ac:dyDescent="0.2">
      <c r="A35" s="93" t="s">
        <v>24</v>
      </c>
      <c r="B35" s="22">
        <v>3046</v>
      </c>
      <c r="C35" s="22" t="s">
        <v>137</v>
      </c>
      <c r="D35" s="40" t="s">
        <v>142</v>
      </c>
      <c r="E35" s="31"/>
      <c r="F35" s="31"/>
      <c r="G35" s="31"/>
      <c r="H35" s="31"/>
      <c r="I35" s="37">
        <f t="shared" si="19"/>
        <v>0</v>
      </c>
      <c r="J35" s="37" t="e">
        <f t="shared" si="9"/>
        <v>#DIV/0!</v>
      </c>
      <c r="K35" s="38">
        <f t="shared" si="20"/>
        <v>0</v>
      </c>
      <c r="L35" s="31">
        <f t="shared" si="21"/>
        <v>0</v>
      </c>
      <c r="M35" s="36"/>
      <c r="N35" s="38" t="e">
        <f t="shared" si="3"/>
        <v>#DIV/0!</v>
      </c>
      <c r="O35" s="88">
        <f t="shared" si="4"/>
        <v>0</v>
      </c>
    </row>
    <row r="36" spans="1:15" hidden="1" x14ac:dyDescent="0.2">
      <c r="A36" s="93" t="s">
        <v>99</v>
      </c>
      <c r="B36" s="22">
        <v>3047</v>
      </c>
      <c r="C36" s="22" t="s">
        <v>137</v>
      </c>
      <c r="D36" s="40" t="s">
        <v>216</v>
      </c>
      <c r="E36" s="31"/>
      <c r="F36" s="31"/>
      <c r="G36" s="31"/>
      <c r="H36" s="31"/>
      <c r="I36" s="37">
        <f t="shared" si="19"/>
        <v>0</v>
      </c>
      <c r="J36" s="37" t="e">
        <f t="shared" si="9"/>
        <v>#DIV/0!</v>
      </c>
      <c r="K36" s="38">
        <f t="shared" si="20"/>
        <v>0</v>
      </c>
      <c r="L36" s="31">
        <f t="shared" si="21"/>
        <v>0</v>
      </c>
      <c r="M36" s="36"/>
      <c r="N36" s="38" t="e">
        <f t="shared" si="3"/>
        <v>#DIV/0!</v>
      </c>
      <c r="O36" s="88">
        <f t="shared" si="4"/>
        <v>0</v>
      </c>
    </row>
    <row r="37" spans="1:15" hidden="1" x14ac:dyDescent="0.2">
      <c r="A37" s="93" t="s">
        <v>25</v>
      </c>
      <c r="B37" s="22">
        <v>3050</v>
      </c>
      <c r="C37" s="22" t="s">
        <v>134</v>
      </c>
      <c r="D37" s="40" t="s">
        <v>146</v>
      </c>
      <c r="E37" s="31"/>
      <c r="F37" s="31"/>
      <c r="G37" s="31"/>
      <c r="H37" s="31"/>
      <c r="I37" s="37">
        <f t="shared" ref="I37:I38" si="27">IF(F37&gt;0,H37/F37*100,0)</f>
        <v>0</v>
      </c>
      <c r="J37" s="37" t="e">
        <f t="shared" ref="J37:J38" si="28">H37/G37*100</f>
        <v>#DIV/0!</v>
      </c>
      <c r="K37" s="38">
        <f t="shared" ref="K37:K38" si="29">IF(G37&gt;0,H37/G37*100,0)</f>
        <v>0</v>
      </c>
      <c r="L37" s="31">
        <f t="shared" ref="L37:L38" si="30">H37-G37</f>
        <v>0</v>
      </c>
      <c r="M37" s="36"/>
      <c r="N37" s="38" t="e">
        <f t="shared" si="3"/>
        <v>#DIV/0!</v>
      </c>
      <c r="O37" s="88">
        <f t="shared" si="4"/>
        <v>0</v>
      </c>
    </row>
    <row r="38" spans="1:15" hidden="1" x14ac:dyDescent="0.2">
      <c r="A38" s="93"/>
      <c r="B38" s="22" t="s">
        <v>144</v>
      </c>
      <c r="C38" s="22"/>
      <c r="D38" s="40" t="s">
        <v>379</v>
      </c>
      <c r="E38" s="31"/>
      <c r="F38" s="31"/>
      <c r="G38" s="31"/>
      <c r="H38" s="31"/>
      <c r="I38" s="37">
        <f t="shared" si="27"/>
        <v>0</v>
      </c>
      <c r="J38" s="37" t="e">
        <f t="shared" si="28"/>
        <v>#DIV/0!</v>
      </c>
      <c r="K38" s="38">
        <f t="shared" si="29"/>
        <v>0</v>
      </c>
      <c r="L38" s="31">
        <f t="shared" si="30"/>
        <v>0</v>
      </c>
      <c r="M38" s="36"/>
      <c r="N38" s="38" t="e">
        <f t="shared" si="3"/>
        <v>#DIV/0!</v>
      </c>
      <c r="O38" s="88">
        <f t="shared" si="4"/>
        <v>0</v>
      </c>
    </row>
    <row r="39" spans="1:15" x14ac:dyDescent="0.2">
      <c r="A39" s="93" t="s">
        <v>25</v>
      </c>
      <c r="B39" s="93">
        <v>3050</v>
      </c>
      <c r="C39" s="93" t="s">
        <v>134</v>
      </c>
      <c r="D39" s="41" t="s">
        <v>146</v>
      </c>
      <c r="E39" s="31">
        <v>1246.7</v>
      </c>
      <c r="F39" s="31">
        <v>1546.7</v>
      </c>
      <c r="G39" s="31">
        <v>1030.7550000000001</v>
      </c>
      <c r="H39" s="31">
        <v>1030.7470000000001</v>
      </c>
      <c r="I39" s="37">
        <f t="shared" si="19"/>
        <v>66.641688756707822</v>
      </c>
      <c r="J39" s="37">
        <f t="shared" si="9"/>
        <v>99.999223869881774</v>
      </c>
      <c r="K39" s="38">
        <f t="shared" si="20"/>
        <v>99.999223869881774</v>
      </c>
      <c r="L39" s="31">
        <f t="shared" si="21"/>
        <v>-8.0000000000381988E-3</v>
      </c>
      <c r="M39" s="31">
        <v>832.84</v>
      </c>
      <c r="N39" s="38">
        <f t="shared" si="3"/>
        <v>123.76290764132366</v>
      </c>
      <c r="O39" s="88">
        <f t="shared" si="4"/>
        <v>197.90700000000004</v>
      </c>
    </row>
    <row r="40" spans="1:15" ht="63.75" hidden="1" x14ac:dyDescent="0.2">
      <c r="A40" s="93" t="s">
        <v>32</v>
      </c>
      <c r="B40" s="93" t="s">
        <v>147</v>
      </c>
      <c r="C40" s="93" t="s">
        <v>145</v>
      </c>
      <c r="D40" s="41" t="s">
        <v>217</v>
      </c>
      <c r="E40" s="31">
        <f>SUM(E42:E46)</f>
        <v>0</v>
      </c>
      <c r="F40" s="31">
        <f>SUM(F42:F46)</f>
        <v>0</v>
      </c>
      <c r="G40" s="31">
        <f>SUM(G42:G47)</f>
        <v>0</v>
      </c>
      <c r="H40" s="31">
        <f t="shared" ref="H40" si="31">SUM(H42:H47)</f>
        <v>0</v>
      </c>
      <c r="I40" s="37">
        <f t="shared" si="19"/>
        <v>0</v>
      </c>
      <c r="J40" s="37" t="e">
        <f t="shared" si="9"/>
        <v>#DIV/0!</v>
      </c>
      <c r="K40" s="38">
        <f t="shared" si="20"/>
        <v>0</v>
      </c>
      <c r="L40" s="31">
        <f t="shared" si="21"/>
        <v>0</v>
      </c>
      <c r="M40" s="36">
        <f t="shared" ref="M40" si="32">SUM(M42:M47)</f>
        <v>0</v>
      </c>
      <c r="N40" s="38" t="e">
        <f t="shared" si="3"/>
        <v>#DIV/0!</v>
      </c>
      <c r="O40" s="88">
        <f t="shared" si="4"/>
        <v>0</v>
      </c>
    </row>
    <row r="41" spans="1:15" hidden="1" x14ac:dyDescent="0.2">
      <c r="A41" s="93"/>
      <c r="B41" s="93"/>
      <c r="C41" s="93"/>
      <c r="D41" s="40" t="s">
        <v>47</v>
      </c>
      <c r="E41" s="31"/>
      <c r="F41" s="31"/>
      <c r="G41" s="31"/>
      <c r="H41" s="31"/>
      <c r="I41" s="37">
        <f t="shared" ref="I41:I46" si="33">IF(F41&gt;0,H41/F41*100,0)</f>
        <v>0</v>
      </c>
      <c r="J41" s="37" t="e">
        <f t="shared" ref="J41:J46" si="34">H41/G41*100</f>
        <v>#DIV/0!</v>
      </c>
      <c r="K41" s="38">
        <f t="shared" ref="K41:K46" si="35">IF(G41&gt;0,H41/G41*100,0)</f>
        <v>0</v>
      </c>
      <c r="L41" s="31"/>
      <c r="M41" s="36"/>
      <c r="N41" s="38" t="e">
        <f t="shared" si="3"/>
        <v>#DIV/0!</v>
      </c>
      <c r="O41" s="88">
        <f t="shared" si="4"/>
        <v>0</v>
      </c>
    </row>
    <row r="42" spans="1:15" ht="17.25" hidden="1" customHeight="1" x14ac:dyDescent="0.2">
      <c r="A42" s="93"/>
      <c r="B42" s="22" t="s">
        <v>223</v>
      </c>
      <c r="C42" s="93"/>
      <c r="D42" s="40" t="s">
        <v>218</v>
      </c>
      <c r="E42" s="31"/>
      <c r="F42" s="31"/>
      <c r="G42" s="31"/>
      <c r="H42" s="31"/>
      <c r="I42" s="37">
        <f t="shared" si="33"/>
        <v>0</v>
      </c>
      <c r="J42" s="37" t="e">
        <f t="shared" si="34"/>
        <v>#DIV/0!</v>
      </c>
      <c r="K42" s="38">
        <f t="shared" si="35"/>
        <v>0</v>
      </c>
      <c r="L42" s="31"/>
      <c r="M42" s="36"/>
      <c r="N42" s="38" t="e">
        <f t="shared" si="3"/>
        <v>#DIV/0!</v>
      </c>
      <c r="O42" s="88">
        <f t="shared" si="4"/>
        <v>0</v>
      </c>
    </row>
    <row r="43" spans="1:15" ht="25.5" hidden="1" x14ac:dyDescent="0.2">
      <c r="A43" s="93"/>
      <c r="B43" s="22" t="s">
        <v>224</v>
      </c>
      <c r="C43" s="93"/>
      <c r="D43" s="40" t="s">
        <v>219</v>
      </c>
      <c r="E43" s="31"/>
      <c r="F43" s="31"/>
      <c r="G43" s="31"/>
      <c r="H43" s="31"/>
      <c r="I43" s="37">
        <f t="shared" si="33"/>
        <v>0</v>
      </c>
      <c r="J43" s="37" t="e">
        <f t="shared" si="34"/>
        <v>#DIV/0!</v>
      </c>
      <c r="K43" s="38">
        <f t="shared" si="35"/>
        <v>0</v>
      </c>
      <c r="L43" s="31"/>
      <c r="M43" s="36"/>
      <c r="N43" s="38" t="e">
        <f t="shared" si="3"/>
        <v>#DIV/0!</v>
      </c>
      <c r="O43" s="88">
        <f t="shared" si="4"/>
        <v>0</v>
      </c>
    </row>
    <row r="44" spans="1:15" hidden="1" x14ac:dyDescent="0.2">
      <c r="A44" s="93"/>
      <c r="B44" s="22" t="s">
        <v>225</v>
      </c>
      <c r="C44" s="93"/>
      <c r="D44" s="40" t="s">
        <v>220</v>
      </c>
      <c r="E44" s="31"/>
      <c r="F44" s="31"/>
      <c r="G44" s="31"/>
      <c r="H44" s="31"/>
      <c r="I44" s="37">
        <f t="shared" si="33"/>
        <v>0</v>
      </c>
      <c r="J44" s="37" t="e">
        <f t="shared" si="34"/>
        <v>#DIV/0!</v>
      </c>
      <c r="K44" s="38">
        <f t="shared" si="35"/>
        <v>0</v>
      </c>
      <c r="L44" s="31"/>
      <c r="M44" s="36"/>
      <c r="N44" s="38" t="e">
        <f t="shared" si="3"/>
        <v>#DIV/0!</v>
      </c>
      <c r="O44" s="88">
        <f t="shared" si="4"/>
        <v>0</v>
      </c>
    </row>
    <row r="45" spans="1:15" ht="25.5" hidden="1" x14ac:dyDescent="0.2">
      <c r="A45" s="93"/>
      <c r="B45" s="22" t="s">
        <v>226</v>
      </c>
      <c r="C45" s="93"/>
      <c r="D45" s="40" t="s">
        <v>221</v>
      </c>
      <c r="E45" s="31"/>
      <c r="F45" s="31"/>
      <c r="G45" s="31"/>
      <c r="H45" s="31"/>
      <c r="I45" s="37">
        <f t="shared" si="33"/>
        <v>0</v>
      </c>
      <c r="J45" s="37" t="e">
        <f t="shared" si="34"/>
        <v>#DIV/0!</v>
      </c>
      <c r="K45" s="38">
        <f t="shared" si="35"/>
        <v>0</v>
      </c>
      <c r="L45" s="31"/>
      <c r="M45" s="36"/>
      <c r="N45" s="38" t="e">
        <f t="shared" si="3"/>
        <v>#DIV/0!</v>
      </c>
      <c r="O45" s="88">
        <f t="shared" si="4"/>
        <v>0</v>
      </c>
    </row>
    <row r="46" spans="1:15" ht="25.5" hidden="1" x14ac:dyDescent="0.2">
      <c r="A46" s="93"/>
      <c r="B46" s="22" t="s">
        <v>227</v>
      </c>
      <c r="C46" s="93"/>
      <c r="D46" s="40" t="s">
        <v>222</v>
      </c>
      <c r="E46" s="31"/>
      <c r="F46" s="31"/>
      <c r="G46" s="31"/>
      <c r="H46" s="31"/>
      <c r="I46" s="37">
        <f t="shared" si="33"/>
        <v>0</v>
      </c>
      <c r="J46" s="37" t="e">
        <f t="shared" si="34"/>
        <v>#DIV/0!</v>
      </c>
      <c r="K46" s="38">
        <f t="shared" si="35"/>
        <v>0</v>
      </c>
      <c r="L46" s="31"/>
      <c r="M46" s="36"/>
      <c r="N46" s="38" t="e">
        <f t="shared" si="3"/>
        <v>#DIV/0!</v>
      </c>
      <c r="O46" s="88">
        <f t="shared" si="4"/>
        <v>0</v>
      </c>
    </row>
    <row r="47" spans="1:15" ht="65.25" hidden="1" customHeight="1" x14ac:dyDescent="0.2">
      <c r="A47" s="93"/>
      <c r="B47" s="22" t="s">
        <v>377</v>
      </c>
      <c r="C47" s="93"/>
      <c r="D47" s="40" t="s">
        <v>378</v>
      </c>
      <c r="E47" s="31"/>
      <c r="F47" s="31"/>
      <c r="G47" s="31"/>
      <c r="H47" s="31"/>
      <c r="I47" s="37">
        <f t="shared" ref="I47" si="36">IF(F47&gt;0,H47/F47*100,0)</f>
        <v>0</v>
      </c>
      <c r="J47" s="37" t="e">
        <f t="shared" ref="J47" si="37">H47/G47*100</f>
        <v>#DIV/0!</v>
      </c>
      <c r="K47" s="38">
        <f t="shared" ref="K47" si="38">IF(G47&gt;0,H47/G47*100,0)</f>
        <v>0</v>
      </c>
      <c r="L47" s="31">
        <f t="shared" ref="L47" si="39">H47-G47</f>
        <v>0</v>
      </c>
      <c r="M47" s="36"/>
      <c r="N47" s="38" t="e">
        <f t="shared" si="3"/>
        <v>#DIV/0!</v>
      </c>
      <c r="O47" s="88">
        <f t="shared" si="4"/>
        <v>0</v>
      </c>
    </row>
    <row r="48" spans="1:15" x14ac:dyDescent="0.2">
      <c r="A48" s="93" t="s">
        <v>12</v>
      </c>
      <c r="B48" s="93" t="s">
        <v>148</v>
      </c>
      <c r="C48" s="93" t="s">
        <v>149</v>
      </c>
      <c r="D48" s="41" t="s">
        <v>228</v>
      </c>
      <c r="E48" s="31">
        <v>105</v>
      </c>
      <c r="F48" s="31">
        <v>105</v>
      </c>
      <c r="G48" s="31">
        <v>78.768000000000001</v>
      </c>
      <c r="H48" s="31">
        <v>74.194999999999993</v>
      </c>
      <c r="I48" s="37">
        <f t="shared" si="19"/>
        <v>70.661904761904765</v>
      </c>
      <c r="J48" s="37">
        <f t="shared" si="9"/>
        <v>94.194342880357496</v>
      </c>
      <c r="K48" s="38">
        <f t="shared" si="20"/>
        <v>94.194342880357496</v>
      </c>
      <c r="L48" s="31">
        <f t="shared" ref="L48" si="40">H48-G48</f>
        <v>-4.5730000000000075</v>
      </c>
      <c r="M48" s="31">
        <v>51.094999999999999</v>
      </c>
      <c r="N48" s="38">
        <f t="shared" si="3"/>
        <v>145.20990312163616</v>
      </c>
      <c r="O48" s="88">
        <f t="shared" si="4"/>
        <v>23.099999999999994</v>
      </c>
    </row>
    <row r="49" spans="1:15" ht="24" customHeight="1" x14ac:dyDescent="0.2">
      <c r="A49" s="93"/>
      <c r="B49" s="93" t="s">
        <v>183</v>
      </c>
      <c r="C49" s="93"/>
      <c r="D49" s="41" t="s">
        <v>229</v>
      </c>
      <c r="E49" s="31">
        <f>E51</f>
        <v>21145.867999999999</v>
      </c>
      <c r="F49" s="31">
        <f>F51</f>
        <v>21110.832999999999</v>
      </c>
      <c r="G49" s="31">
        <f t="shared" ref="G49" si="41">G51</f>
        <v>15470.298000000001</v>
      </c>
      <c r="H49" s="31">
        <f t="shared" ref="H49" si="42">H51</f>
        <v>15470.258</v>
      </c>
      <c r="I49" s="37">
        <f t="shared" si="19"/>
        <v>73.281134856213399</v>
      </c>
      <c r="J49" s="37">
        <f t="shared" si="9"/>
        <v>99.999741440016209</v>
      </c>
      <c r="K49" s="38">
        <f t="shared" si="20"/>
        <v>99.999741440016209</v>
      </c>
      <c r="L49" s="31">
        <f t="shared" si="21"/>
        <v>-4.0000000000873115E-2</v>
      </c>
      <c r="M49" s="36">
        <f t="shared" ref="M49" si="43">M51</f>
        <v>12462.906999999999</v>
      </c>
      <c r="N49" s="38">
        <f t="shared" si="3"/>
        <v>124.13041355439786</v>
      </c>
      <c r="O49" s="88">
        <f t="shared" si="4"/>
        <v>3007.3510000000006</v>
      </c>
    </row>
    <row r="50" spans="1:15" ht="14.45" customHeight="1" x14ac:dyDescent="0.2">
      <c r="A50" s="93"/>
      <c r="B50" s="93"/>
      <c r="C50" s="93"/>
      <c r="D50" s="40" t="s">
        <v>47</v>
      </c>
      <c r="E50" s="31"/>
      <c r="F50" s="31"/>
      <c r="G50" s="31"/>
      <c r="H50" s="31"/>
      <c r="I50" s="37">
        <f t="shared" si="19"/>
        <v>0</v>
      </c>
      <c r="J50" s="37" t="e">
        <f t="shared" si="9"/>
        <v>#DIV/0!</v>
      </c>
      <c r="K50" s="38">
        <f t="shared" si="20"/>
        <v>0</v>
      </c>
      <c r="L50" s="31">
        <f t="shared" si="21"/>
        <v>0</v>
      </c>
      <c r="M50" s="36"/>
      <c r="N50" s="38"/>
      <c r="O50" s="88">
        <f t="shared" si="4"/>
        <v>0</v>
      </c>
    </row>
    <row r="51" spans="1:15" ht="24" customHeight="1" x14ac:dyDescent="0.2">
      <c r="A51" s="93" t="s">
        <v>70</v>
      </c>
      <c r="B51" s="22" t="s">
        <v>150</v>
      </c>
      <c r="C51" s="93" t="s">
        <v>151</v>
      </c>
      <c r="D51" s="40" t="s">
        <v>152</v>
      </c>
      <c r="E51" s="31">
        <v>21145.867999999999</v>
      </c>
      <c r="F51" s="31">
        <v>21110.832999999999</v>
      </c>
      <c r="G51" s="31">
        <v>15470.298000000001</v>
      </c>
      <c r="H51" s="31">
        <v>15470.258</v>
      </c>
      <c r="I51" s="37">
        <f t="shared" si="19"/>
        <v>73.281134856213399</v>
      </c>
      <c r="J51" s="37">
        <f t="shared" si="9"/>
        <v>99.999741440016209</v>
      </c>
      <c r="K51" s="38">
        <f t="shared" si="20"/>
        <v>99.999741440016209</v>
      </c>
      <c r="L51" s="31">
        <f t="shared" si="21"/>
        <v>-4.0000000000873115E-2</v>
      </c>
      <c r="M51" s="36">
        <v>12462.906999999999</v>
      </c>
      <c r="N51" s="38">
        <f t="shared" si="3"/>
        <v>124.13041355439786</v>
      </c>
      <c r="O51" s="88">
        <f t="shared" si="4"/>
        <v>3007.3510000000006</v>
      </c>
    </row>
    <row r="52" spans="1:15" x14ac:dyDescent="0.2">
      <c r="A52" s="93"/>
      <c r="B52" s="93" t="s">
        <v>158</v>
      </c>
      <c r="C52" s="93"/>
      <c r="D52" s="41" t="s">
        <v>159</v>
      </c>
      <c r="E52" s="31">
        <f>E55</f>
        <v>557.66</v>
      </c>
      <c r="F52" s="31">
        <f>F55+F54</f>
        <v>559.33999999999992</v>
      </c>
      <c r="G52" s="31">
        <f t="shared" ref="G52:H52" si="44">G55+G54</f>
        <v>324.65100000000001</v>
      </c>
      <c r="H52" s="31">
        <f t="shared" si="44"/>
        <v>324.65100000000001</v>
      </c>
      <c r="I52" s="37">
        <f t="shared" si="19"/>
        <v>58.041799263417616</v>
      </c>
      <c r="J52" s="37">
        <f t="shared" si="9"/>
        <v>100</v>
      </c>
      <c r="K52" s="38">
        <f t="shared" si="20"/>
        <v>100</v>
      </c>
      <c r="L52" s="31">
        <f t="shared" si="21"/>
        <v>0</v>
      </c>
      <c r="M52" s="36">
        <f t="shared" ref="M52" si="45">M55</f>
        <v>277.73899999999998</v>
      </c>
      <c r="N52" s="38">
        <f t="shared" si="3"/>
        <v>116.89067793864025</v>
      </c>
      <c r="O52" s="88">
        <f t="shared" si="4"/>
        <v>46.912000000000035</v>
      </c>
    </row>
    <row r="53" spans="1:15" x14ac:dyDescent="0.2">
      <c r="A53" s="93"/>
      <c r="B53" s="93"/>
      <c r="C53" s="93"/>
      <c r="D53" s="40" t="s">
        <v>47</v>
      </c>
      <c r="E53" s="31"/>
      <c r="F53" s="31"/>
      <c r="G53" s="31"/>
      <c r="H53" s="31"/>
      <c r="I53" s="37">
        <f t="shared" ref="I53:I54" si="46">IF(F53&gt;0,H53/F53*100,0)</f>
        <v>0</v>
      </c>
      <c r="J53" s="37" t="e">
        <f t="shared" ref="J53:J54" si="47">H53/G53*100</f>
        <v>#DIV/0!</v>
      </c>
      <c r="K53" s="38">
        <f t="shared" ref="K53:K54" si="48">IF(G53&gt;0,H53/G53*100,0)</f>
        <v>0</v>
      </c>
      <c r="L53" s="31">
        <f t="shared" ref="L53:L54" si="49">H53-G53</f>
        <v>0</v>
      </c>
      <c r="M53" s="36"/>
      <c r="N53" s="38"/>
      <c r="O53" s="88">
        <f t="shared" si="4"/>
        <v>0</v>
      </c>
    </row>
    <row r="54" spans="1:15" ht="25.5" x14ac:dyDescent="0.2">
      <c r="A54" s="93"/>
      <c r="B54" s="93" t="s">
        <v>399</v>
      </c>
      <c r="C54" s="93"/>
      <c r="D54" s="40" t="s">
        <v>400</v>
      </c>
      <c r="E54" s="31"/>
      <c r="F54" s="31">
        <v>1.68</v>
      </c>
      <c r="G54" s="31">
        <v>1.68</v>
      </c>
      <c r="H54" s="31">
        <v>1.68</v>
      </c>
      <c r="I54" s="37">
        <f t="shared" si="46"/>
        <v>100</v>
      </c>
      <c r="J54" s="37">
        <f t="shared" si="47"/>
        <v>100</v>
      </c>
      <c r="K54" s="38">
        <f t="shared" si="48"/>
        <v>100</v>
      </c>
      <c r="L54" s="31">
        <f t="shared" si="49"/>
        <v>0</v>
      </c>
      <c r="M54" s="36"/>
      <c r="N54" s="38"/>
      <c r="O54" s="88">
        <f t="shared" si="4"/>
        <v>1.68</v>
      </c>
    </row>
    <row r="55" spans="1:15" x14ac:dyDescent="0.2">
      <c r="A55" s="93" t="s">
        <v>153</v>
      </c>
      <c r="B55" s="22" t="s">
        <v>154</v>
      </c>
      <c r="C55" s="22" t="s">
        <v>137</v>
      </c>
      <c r="D55" s="40" t="s">
        <v>155</v>
      </c>
      <c r="E55" s="31">
        <v>557.66</v>
      </c>
      <c r="F55" s="31">
        <v>557.66</v>
      </c>
      <c r="G55" s="31">
        <v>322.971</v>
      </c>
      <c r="H55" s="31">
        <v>322.971</v>
      </c>
      <c r="I55" s="37">
        <f t="shared" si="19"/>
        <v>57.915396478140799</v>
      </c>
      <c r="J55" s="37">
        <f t="shared" si="9"/>
        <v>100</v>
      </c>
      <c r="K55" s="38">
        <f t="shared" si="20"/>
        <v>100</v>
      </c>
      <c r="L55" s="31">
        <f t="shared" si="21"/>
        <v>0</v>
      </c>
      <c r="M55" s="31">
        <v>277.73899999999998</v>
      </c>
      <c r="N55" s="38">
        <f t="shared" si="3"/>
        <v>116.28579349677217</v>
      </c>
      <c r="O55" s="88">
        <f t="shared" si="4"/>
        <v>45.232000000000028</v>
      </c>
    </row>
    <row r="56" spans="1:15" x14ac:dyDescent="0.2">
      <c r="A56" s="93"/>
      <c r="B56" s="93" t="s">
        <v>230</v>
      </c>
      <c r="C56" s="93"/>
      <c r="D56" s="41" t="s">
        <v>157</v>
      </c>
      <c r="E56" s="31">
        <f>SUM(E58:E59)</f>
        <v>6852.8159999999998</v>
      </c>
      <c r="F56" s="31">
        <f>SUM(F58:F59)</f>
        <v>6833.43</v>
      </c>
      <c r="G56" s="31">
        <f>SUM(G58:G59)</f>
        <v>4986.6179999999995</v>
      </c>
      <c r="H56" s="31">
        <f>SUM(H58:H59)</f>
        <v>4986.5559999999996</v>
      </c>
      <c r="I56" s="37">
        <f t="shared" si="19"/>
        <v>72.972957943521763</v>
      </c>
      <c r="J56" s="37">
        <f t="shared" si="9"/>
        <v>99.998756672357899</v>
      </c>
      <c r="K56" s="38">
        <f t="shared" si="20"/>
        <v>99.998756672357899</v>
      </c>
      <c r="L56" s="31">
        <f t="shared" si="21"/>
        <v>-6.1999999999898137E-2</v>
      </c>
      <c r="M56" s="36">
        <f>SUM(M58:M59)</f>
        <v>3292.9519999999998</v>
      </c>
      <c r="N56" s="38">
        <f t="shared" si="3"/>
        <v>151.43117786108027</v>
      </c>
      <c r="O56" s="88">
        <f t="shared" si="4"/>
        <v>1693.6039999999998</v>
      </c>
    </row>
    <row r="57" spans="1:15" x14ac:dyDescent="0.2">
      <c r="A57" s="93"/>
      <c r="B57" s="93"/>
      <c r="C57" s="93"/>
      <c r="D57" s="40" t="s">
        <v>47</v>
      </c>
      <c r="E57" s="31"/>
      <c r="F57" s="31"/>
      <c r="G57" s="31"/>
      <c r="H57" s="31"/>
      <c r="I57" s="37">
        <f t="shared" si="19"/>
        <v>0</v>
      </c>
      <c r="J57" s="37" t="e">
        <f t="shared" si="9"/>
        <v>#DIV/0!</v>
      </c>
      <c r="K57" s="38">
        <f t="shared" si="20"/>
        <v>0</v>
      </c>
      <c r="L57" s="31">
        <f t="shared" si="21"/>
        <v>0</v>
      </c>
      <c r="M57" s="36"/>
      <c r="N57" s="38"/>
      <c r="O57" s="88">
        <f t="shared" si="4"/>
        <v>0</v>
      </c>
    </row>
    <row r="58" spans="1:15" x14ac:dyDescent="0.2">
      <c r="A58" s="93" t="s">
        <v>68</v>
      </c>
      <c r="B58" s="22" t="s">
        <v>231</v>
      </c>
      <c r="C58" s="22" t="s">
        <v>137</v>
      </c>
      <c r="D58" s="40" t="s">
        <v>387</v>
      </c>
      <c r="E58" s="31">
        <v>6765.7860000000001</v>
      </c>
      <c r="F58" s="31">
        <v>6750.7520000000004</v>
      </c>
      <c r="G58" s="31">
        <v>4964.4679999999998</v>
      </c>
      <c r="H58" s="31">
        <v>4964.4059999999999</v>
      </c>
      <c r="I58" s="37">
        <f t="shared" si="19"/>
        <v>73.538562814927872</v>
      </c>
      <c r="J58" s="37">
        <f t="shared" si="9"/>
        <v>99.998751124994669</v>
      </c>
      <c r="K58" s="38">
        <f t="shared" si="20"/>
        <v>99.998751124994669</v>
      </c>
      <c r="L58" s="31">
        <f t="shared" si="21"/>
        <v>-6.1999999999898137E-2</v>
      </c>
      <c r="M58" s="31">
        <v>3283.3519999999999</v>
      </c>
      <c r="N58" s="38">
        <f t="shared" si="3"/>
        <v>151.19932313075174</v>
      </c>
      <c r="O58" s="88">
        <f t="shared" si="4"/>
        <v>1681.0540000000001</v>
      </c>
    </row>
    <row r="59" spans="1:15" ht="22.5" x14ac:dyDescent="0.2">
      <c r="A59" s="93" t="s">
        <v>22</v>
      </c>
      <c r="B59" s="22" t="s">
        <v>232</v>
      </c>
      <c r="C59" s="22" t="s">
        <v>137</v>
      </c>
      <c r="D59" s="40" t="s">
        <v>161</v>
      </c>
      <c r="E59" s="31">
        <v>87.03</v>
      </c>
      <c r="F59" s="31">
        <v>82.677999999999997</v>
      </c>
      <c r="G59" s="31">
        <v>22.15</v>
      </c>
      <c r="H59" s="31">
        <v>22.15</v>
      </c>
      <c r="I59" s="37">
        <f t="shared" si="19"/>
        <v>26.790681922639635</v>
      </c>
      <c r="J59" s="37">
        <f t="shared" si="9"/>
        <v>100</v>
      </c>
      <c r="K59" s="38">
        <f t="shared" si="20"/>
        <v>100</v>
      </c>
      <c r="L59" s="31">
        <f t="shared" si="21"/>
        <v>0</v>
      </c>
      <c r="M59" s="36">
        <v>9.6</v>
      </c>
      <c r="N59" s="83" t="s">
        <v>402</v>
      </c>
      <c r="O59" s="88">
        <f t="shared" si="4"/>
        <v>12.549999999999999</v>
      </c>
    </row>
    <row r="60" spans="1:15" x14ac:dyDescent="0.2">
      <c r="A60" s="93"/>
      <c r="B60" s="93" t="s">
        <v>156</v>
      </c>
      <c r="C60" s="93"/>
      <c r="D60" s="41" t="s">
        <v>163</v>
      </c>
      <c r="E60" s="31">
        <f>SUM(E62:E63)</f>
        <v>8024.4859999999999</v>
      </c>
      <c r="F60" s="31">
        <f>SUM(F62:F63)</f>
        <v>7635.96</v>
      </c>
      <c r="G60" s="31">
        <f t="shared" ref="G60" si="50">SUM(G62:G63)</f>
        <v>5706.7730000000001</v>
      </c>
      <c r="H60" s="31">
        <f t="shared" ref="H60" si="51">SUM(H62:H63)</f>
        <v>5706.6640000000007</v>
      </c>
      <c r="I60" s="37">
        <f t="shared" si="19"/>
        <v>74.734074039151594</v>
      </c>
      <c r="J60" s="37">
        <f t="shared" si="9"/>
        <v>99.998089988860613</v>
      </c>
      <c r="K60" s="38">
        <f t="shared" si="20"/>
        <v>99.998089988860613</v>
      </c>
      <c r="L60" s="31">
        <f t="shared" si="21"/>
        <v>-0.10899999999946886</v>
      </c>
      <c r="M60" s="36">
        <f t="shared" ref="M60" si="52">SUM(M62:M63)</f>
        <v>4061.8409999999999</v>
      </c>
      <c r="N60" s="38">
        <f t="shared" si="3"/>
        <v>140.49451960330305</v>
      </c>
      <c r="O60" s="88">
        <f t="shared" si="4"/>
        <v>1644.8230000000008</v>
      </c>
    </row>
    <row r="61" spans="1:15" x14ac:dyDescent="0.2">
      <c r="A61" s="93"/>
      <c r="B61" s="93"/>
      <c r="C61" s="93"/>
      <c r="D61" s="40" t="s">
        <v>47</v>
      </c>
      <c r="E61" s="31"/>
      <c r="F61" s="31"/>
      <c r="G61" s="31"/>
      <c r="H61" s="31"/>
      <c r="I61" s="37">
        <f t="shared" si="19"/>
        <v>0</v>
      </c>
      <c r="J61" s="37" t="e">
        <f t="shared" si="9"/>
        <v>#DIV/0!</v>
      </c>
      <c r="K61" s="38">
        <f t="shared" si="20"/>
        <v>0</v>
      </c>
      <c r="L61" s="31">
        <f t="shared" si="21"/>
        <v>0</v>
      </c>
      <c r="M61" s="36"/>
      <c r="N61" s="38"/>
      <c r="O61" s="88">
        <f t="shared" si="4"/>
        <v>0</v>
      </c>
    </row>
    <row r="62" spans="1:15" x14ac:dyDescent="0.2">
      <c r="A62" s="93" t="s">
        <v>104</v>
      </c>
      <c r="B62" s="22" t="s">
        <v>160</v>
      </c>
      <c r="C62" s="22" t="s">
        <v>137</v>
      </c>
      <c r="D62" s="40" t="s">
        <v>164</v>
      </c>
      <c r="E62" s="31">
        <v>7336.4459999999999</v>
      </c>
      <c r="F62" s="31">
        <v>6982.3220000000001</v>
      </c>
      <c r="G62" s="31">
        <v>5566.8919999999998</v>
      </c>
      <c r="H62" s="31">
        <v>5566.7830000000004</v>
      </c>
      <c r="I62" s="37">
        <f t="shared" si="19"/>
        <v>79.726815807119749</v>
      </c>
      <c r="J62" s="37">
        <f t="shared" si="9"/>
        <v>99.998041995425822</v>
      </c>
      <c r="K62" s="38">
        <f t="shared" si="20"/>
        <v>99.998041995425822</v>
      </c>
      <c r="L62" s="31">
        <f t="shared" si="21"/>
        <v>-0.10899999999946886</v>
      </c>
      <c r="M62" s="31">
        <v>3956.9279999999999</v>
      </c>
      <c r="N62" s="38">
        <f t="shared" si="3"/>
        <v>140.68446532259372</v>
      </c>
      <c r="O62" s="88">
        <f t="shared" si="4"/>
        <v>1609.8550000000005</v>
      </c>
    </row>
    <row r="63" spans="1:15" x14ac:dyDescent="0.2">
      <c r="A63" s="93" t="s">
        <v>69</v>
      </c>
      <c r="B63" s="22" t="s">
        <v>233</v>
      </c>
      <c r="C63" s="22" t="s">
        <v>137</v>
      </c>
      <c r="D63" s="40" t="s">
        <v>165</v>
      </c>
      <c r="E63" s="31">
        <v>688.04</v>
      </c>
      <c r="F63" s="31">
        <v>653.63800000000003</v>
      </c>
      <c r="G63" s="31">
        <v>139.881</v>
      </c>
      <c r="H63" s="31">
        <v>139.881</v>
      </c>
      <c r="I63" s="37">
        <f t="shared" si="19"/>
        <v>21.400377579026923</v>
      </c>
      <c r="J63" s="37">
        <f t="shared" si="9"/>
        <v>100</v>
      </c>
      <c r="K63" s="38">
        <f t="shared" si="20"/>
        <v>100</v>
      </c>
      <c r="L63" s="31">
        <f t="shared" si="21"/>
        <v>0</v>
      </c>
      <c r="M63" s="31">
        <v>104.913</v>
      </c>
      <c r="N63" s="38">
        <f t="shared" si="3"/>
        <v>133.33047382116612</v>
      </c>
      <c r="O63" s="88">
        <f t="shared" si="4"/>
        <v>34.968000000000004</v>
      </c>
    </row>
    <row r="64" spans="1:15" ht="25.5" x14ac:dyDescent="0.2">
      <c r="A64" s="93" t="s">
        <v>3</v>
      </c>
      <c r="B64" s="93" t="s">
        <v>162</v>
      </c>
      <c r="C64" s="93" t="s">
        <v>137</v>
      </c>
      <c r="D64" s="41" t="s">
        <v>167</v>
      </c>
      <c r="E64" s="31">
        <v>4284.5959999999995</v>
      </c>
      <c r="F64" s="31">
        <v>2231.0360000000001</v>
      </c>
      <c r="G64" s="31">
        <v>2206.9209999999998</v>
      </c>
      <c r="H64" s="31">
        <v>2206.9189999999999</v>
      </c>
      <c r="I64" s="37">
        <f t="shared" si="19"/>
        <v>98.919022373462369</v>
      </c>
      <c r="J64" s="37">
        <f t="shared" si="9"/>
        <v>99.999909376003941</v>
      </c>
      <c r="K64" s="38">
        <f t="shared" si="20"/>
        <v>99.999909376003941</v>
      </c>
      <c r="L64" s="31">
        <f t="shared" si="21"/>
        <v>-1.9999999999527063E-3</v>
      </c>
      <c r="M64" s="31"/>
      <c r="N64" s="91" t="s">
        <v>404</v>
      </c>
      <c r="O64" s="88">
        <f t="shared" si="4"/>
        <v>2206.9189999999999</v>
      </c>
    </row>
    <row r="65" spans="1:15" ht="26.25" customHeight="1" x14ac:dyDescent="0.2">
      <c r="A65" s="93"/>
      <c r="B65" s="93" t="s">
        <v>166</v>
      </c>
      <c r="C65" s="93"/>
      <c r="D65" s="67" t="s">
        <v>234</v>
      </c>
      <c r="E65" s="31">
        <v>3005</v>
      </c>
      <c r="F65" s="31">
        <v>6005</v>
      </c>
      <c r="G65" s="31">
        <v>5764.3760000000002</v>
      </c>
      <c r="H65" s="31">
        <v>5757.674</v>
      </c>
      <c r="I65" s="37">
        <f t="shared" si="19"/>
        <v>95.881332223147382</v>
      </c>
      <c r="J65" s="37">
        <f t="shared" si="9"/>
        <v>99.883734163073328</v>
      </c>
      <c r="K65" s="38">
        <f t="shared" si="20"/>
        <v>99.883734163073328</v>
      </c>
      <c r="L65" s="31">
        <f t="shared" si="21"/>
        <v>-6.7020000000002256</v>
      </c>
      <c r="M65" s="31">
        <v>1938.193</v>
      </c>
      <c r="N65" s="83" t="s">
        <v>423</v>
      </c>
      <c r="O65" s="88">
        <f t="shared" si="4"/>
        <v>3819.4809999999998</v>
      </c>
    </row>
    <row r="66" spans="1:15" x14ac:dyDescent="0.2">
      <c r="A66" s="93" t="s">
        <v>110</v>
      </c>
      <c r="B66" s="22" t="s">
        <v>235</v>
      </c>
      <c r="C66" s="22" t="s">
        <v>145</v>
      </c>
      <c r="D66" s="41" t="s">
        <v>237</v>
      </c>
      <c r="E66" s="31">
        <f>E68</f>
        <v>292.3</v>
      </c>
      <c r="F66" s="31">
        <f>F68</f>
        <v>292.3</v>
      </c>
      <c r="G66" s="31">
        <f t="shared" ref="G66" si="53">G68</f>
        <v>292.3</v>
      </c>
      <c r="H66" s="31">
        <f t="shared" ref="H66" si="54">H68</f>
        <v>292.3</v>
      </c>
      <c r="I66" s="37">
        <f t="shared" si="19"/>
        <v>100</v>
      </c>
      <c r="J66" s="37">
        <f t="shared" si="9"/>
        <v>100</v>
      </c>
      <c r="K66" s="38">
        <f t="shared" si="20"/>
        <v>100</v>
      </c>
      <c r="L66" s="31">
        <f t="shared" si="21"/>
        <v>0</v>
      </c>
      <c r="M66" s="36">
        <f t="shared" ref="M66" si="55">M68</f>
        <v>292.3</v>
      </c>
      <c r="N66" s="38">
        <f t="shared" si="3"/>
        <v>100</v>
      </c>
      <c r="O66" s="88">
        <f t="shared" si="4"/>
        <v>0</v>
      </c>
    </row>
    <row r="67" spans="1:15" x14ac:dyDescent="0.2">
      <c r="A67" s="93"/>
      <c r="B67" s="22"/>
      <c r="C67" s="22"/>
      <c r="D67" s="40" t="s">
        <v>47</v>
      </c>
      <c r="E67" s="31"/>
      <c r="F67" s="31"/>
      <c r="G67" s="31"/>
      <c r="H67" s="31"/>
      <c r="I67" s="37"/>
      <c r="J67" s="37"/>
      <c r="K67" s="38"/>
      <c r="L67" s="31"/>
      <c r="M67" s="36"/>
      <c r="N67" s="38"/>
      <c r="O67" s="88">
        <f t="shared" si="4"/>
        <v>0</v>
      </c>
    </row>
    <row r="68" spans="1:15" ht="25.5" x14ac:dyDescent="0.2">
      <c r="A68" s="93" t="s">
        <v>6</v>
      </c>
      <c r="B68" s="22" t="s">
        <v>236</v>
      </c>
      <c r="C68" s="22" t="s">
        <v>145</v>
      </c>
      <c r="D68" s="40" t="s">
        <v>238</v>
      </c>
      <c r="E68" s="31">
        <v>292.3</v>
      </c>
      <c r="F68" s="31">
        <v>292.3</v>
      </c>
      <c r="G68" s="31">
        <v>292.3</v>
      </c>
      <c r="H68" s="31">
        <v>292.3</v>
      </c>
      <c r="I68" s="37">
        <f t="shared" si="19"/>
        <v>100</v>
      </c>
      <c r="J68" s="37">
        <f t="shared" si="9"/>
        <v>100</v>
      </c>
      <c r="K68" s="38">
        <f t="shared" si="20"/>
        <v>100</v>
      </c>
      <c r="L68" s="31">
        <f t="shared" si="21"/>
        <v>0</v>
      </c>
      <c r="M68" s="31">
        <v>292.3</v>
      </c>
      <c r="N68" s="38">
        <f t="shared" si="3"/>
        <v>100</v>
      </c>
      <c r="O68" s="88">
        <f t="shared" si="4"/>
        <v>0</v>
      </c>
    </row>
    <row r="69" spans="1:15" ht="27.75" customHeight="1" x14ac:dyDescent="0.2">
      <c r="A69" s="93" t="s">
        <v>71</v>
      </c>
      <c r="B69" s="93" t="s">
        <v>168</v>
      </c>
      <c r="C69" s="93" t="s">
        <v>170</v>
      </c>
      <c r="D69" s="67" t="s">
        <v>388</v>
      </c>
      <c r="E69" s="31">
        <v>2131.85</v>
      </c>
      <c r="F69" s="31">
        <v>2131.85</v>
      </c>
      <c r="G69" s="31">
        <v>1378.9169999999999</v>
      </c>
      <c r="H69" s="31">
        <v>1378.9159999999999</v>
      </c>
      <c r="I69" s="37">
        <f t="shared" si="19"/>
        <v>64.681661467739275</v>
      </c>
      <c r="J69" s="37">
        <f t="shared" si="9"/>
        <v>99.999927479318913</v>
      </c>
      <c r="K69" s="38">
        <f t="shared" si="20"/>
        <v>99.999927479318913</v>
      </c>
      <c r="L69" s="31">
        <f t="shared" si="21"/>
        <v>-9.9999999997635314E-4</v>
      </c>
      <c r="M69" s="31">
        <v>1411.904</v>
      </c>
      <c r="N69" s="38">
        <f t="shared" si="3"/>
        <v>97.663580526721361</v>
      </c>
      <c r="O69" s="88">
        <f t="shared" si="4"/>
        <v>-32.988000000000056</v>
      </c>
    </row>
    <row r="70" spans="1:15" x14ac:dyDescent="0.2">
      <c r="A70" s="93"/>
      <c r="B70" s="93" t="s">
        <v>169</v>
      </c>
      <c r="C70" s="93"/>
      <c r="D70" s="41" t="s">
        <v>171</v>
      </c>
      <c r="E70" s="31">
        <f>E72</f>
        <v>4471.6009999999997</v>
      </c>
      <c r="F70" s="31">
        <f>F72</f>
        <v>4453.7290000000003</v>
      </c>
      <c r="G70" s="31">
        <f t="shared" ref="G70" si="56">G72</f>
        <v>3180.875</v>
      </c>
      <c r="H70" s="31">
        <f t="shared" ref="H70" si="57">H72</f>
        <v>3180.866</v>
      </c>
      <c r="I70" s="37">
        <f t="shared" si="19"/>
        <v>71.420286236544698</v>
      </c>
      <c r="J70" s="37">
        <f t="shared" si="9"/>
        <v>99.99971705898534</v>
      </c>
      <c r="K70" s="38">
        <f t="shared" si="20"/>
        <v>99.99971705898534</v>
      </c>
      <c r="L70" s="31">
        <f t="shared" si="21"/>
        <v>-9.0000000000145519E-3</v>
      </c>
      <c r="M70" s="36">
        <f t="shared" ref="M70" si="58">M72</f>
        <v>2393.9720000000002</v>
      </c>
      <c r="N70" s="38">
        <f t="shared" si="3"/>
        <v>132.86980800109606</v>
      </c>
      <c r="O70" s="88">
        <f t="shared" si="4"/>
        <v>786.89399999999978</v>
      </c>
    </row>
    <row r="71" spans="1:15" x14ac:dyDescent="0.2">
      <c r="A71" s="93"/>
      <c r="B71" s="93"/>
      <c r="C71" s="93"/>
      <c r="D71" s="40" t="s">
        <v>47</v>
      </c>
      <c r="E71" s="31"/>
      <c r="F71" s="31"/>
      <c r="G71" s="31"/>
      <c r="H71" s="31"/>
      <c r="I71" s="37">
        <f t="shared" si="19"/>
        <v>0</v>
      </c>
      <c r="J71" s="37" t="e">
        <f t="shared" si="9"/>
        <v>#DIV/0!</v>
      </c>
      <c r="K71" s="38">
        <f t="shared" si="20"/>
        <v>0</v>
      </c>
      <c r="L71" s="31">
        <f t="shared" si="21"/>
        <v>0</v>
      </c>
      <c r="M71" s="36"/>
      <c r="N71" s="38"/>
      <c r="O71" s="88">
        <f t="shared" si="4"/>
        <v>0</v>
      </c>
    </row>
    <row r="72" spans="1:15" ht="25.5" x14ac:dyDescent="0.2">
      <c r="A72" s="93" t="s">
        <v>72</v>
      </c>
      <c r="B72" s="22" t="s">
        <v>239</v>
      </c>
      <c r="C72" s="22" t="s">
        <v>149</v>
      </c>
      <c r="D72" s="40" t="s">
        <v>389</v>
      </c>
      <c r="E72" s="31">
        <v>4471.6009999999997</v>
      </c>
      <c r="F72" s="31">
        <v>4453.7290000000003</v>
      </c>
      <c r="G72" s="31">
        <v>3180.875</v>
      </c>
      <c r="H72" s="31">
        <v>3180.866</v>
      </c>
      <c r="I72" s="37">
        <f t="shared" si="19"/>
        <v>71.420286236544698</v>
      </c>
      <c r="J72" s="37">
        <f t="shared" si="9"/>
        <v>99.99971705898534</v>
      </c>
      <c r="K72" s="38">
        <f t="shared" si="20"/>
        <v>99.99971705898534</v>
      </c>
      <c r="L72" s="31">
        <f t="shared" si="21"/>
        <v>-9.0000000000145519E-3</v>
      </c>
      <c r="M72" s="31">
        <v>2393.9720000000002</v>
      </c>
      <c r="N72" s="38">
        <f t="shared" si="3"/>
        <v>132.86980800109606</v>
      </c>
      <c r="O72" s="88">
        <f t="shared" si="4"/>
        <v>786.89399999999978</v>
      </c>
    </row>
    <row r="73" spans="1:15" ht="61.5" hidden="1" customHeight="1" x14ac:dyDescent="0.2">
      <c r="A73" s="93"/>
      <c r="B73" s="93" t="s">
        <v>241</v>
      </c>
      <c r="C73" s="22"/>
      <c r="D73" s="41" t="s">
        <v>242</v>
      </c>
      <c r="E73" s="31"/>
      <c r="F73" s="31"/>
      <c r="G73" s="31"/>
      <c r="H73" s="31"/>
      <c r="I73" s="37">
        <f t="shared" si="19"/>
        <v>0</v>
      </c>
      <c r="J73" s="37" t="e">
        <f t="shared" si="9"/>
        <v>#DIV/0!</v>
      </c>
      <c r="K73" s="38">
        <f t="shared" si="20"/>
        <v>0</v>
      </c>
      <c r="L73" s="31">
        <f t="shared" si="21"/>
        <v>0</v>
      </c>
      <c r="M73" s="36"/>
      <c r="N73" s="38" t="e">
        <f t="shared" si="3"/>
        <v>#DIV/0!</v>
      </c>
      <c r="O73" s="88">
        <f t="shared" ref="O73:O136" si="59">H73-M73</f>
        <v>0</v>
      </c>
    </row>
    <row r="74" spans="1:15" x14ac:dyDescent="0.2">
      <c r="A74" s="93" t="s">
        <v>31</v>
      </c>
      <c r="B74" s="93" t="s">
        <v>243</v>
      </c>
      <c r="C74" s="93" t="s">
        <v>172</v>
      </c>
      <c r="D74" s="41" t="s">
        <v>244</v>
      </c>
      <c r="E74" s="31">
        <f>SUM(E76:E77)</f>
        <v>38418.661999999997</v>
      </c>
      <c r="F74" s="31">
        <f>SUM(F76:F77)</f>
        <v>49585.820999999996</v>
      </c>
      <c r="G74" s="31">
        <f t="shared" ref="G74" si="60">SUM(G76:G77)</f>
        <v>42487.805999999997</v>
      </c>
      <c r="H74" s="31">
        <f t="shared" ref="H74" si="61">SUM(H76:H77)</f>
        <v>42485.787000000004</v>
      </c>
      <c r="I74" s="37">
        <f t="shared" si="19"/>
        <v>85.68132208600521</v>
      </c>
      <c r="J74" s="37">
        <f t="shared" si="9"/>
        <v>99.995248048345928</v>
      </c>
      <c r="K74" s="38">
        <f t="shared" si="20"/>
        <v>99.995248048345928</v>
      </c>
      <c r="L74" s="31">
        <f t="shared" si="21"/>
        <v>-2.0189999999929569</v>
      </c>
      <c r="M74" s="36">
        <f t="shared" ref="M74" si="62">SUM(M76:M77)</f>
        <v>24436.705000000002</v>
      </c>
      <c r="N74" s="38">
        <f t="shared" ref="N74:N141" si="63">H74/M74*100</f>
        <v>173.86053889016543</v>
      </c>
      <c r="O74" s="88">
        <f t="shared" si="59"/>
        <v>18049.082000000002</v>
      </c>
    </row>
    <row r="75" spans="1:15" x14ac:dyDescent="0.2">
      <c r="A75" s="93"/>
      <c r="B75" s="93"/>
      <c r="C75" s="93"/>
      <c r="D75" s="40" t="s">
        <v>47</v>
      </c>
      <c r="E75" s="31"/>
      <c r="F75" s="31"/>
      <c r="G75" s="31"/>
      <c r="H75" s="31"/>
      <c r="I75" s="37">
        <f t="shared" si="19"/>
        <v>0</v>
      </c>
      <c r="J75" s="37"/>
      <c r="K75" s="38">
        <f t="shared" si="20"/>
        <v>0</v>
      </c>
      <c r="L75" s="31"/>
      <c r="M75" s="36"/>
      <c r="N75" s="38"/>
      <c r="O75" s="88">
        <f t="shared" si="59"/>
        <v>0</v>
      </c>
    </row>
    <row r="76" spans="1:15" x14ac:dyDescent="0.2">
      <c r="A76" s="93"/>
      <c r="B76" s="22" t="s">
        <v>245</v>
      </c>
      <c r="C76" s="93"/>
      <c r="D76" s="40" t="s">
        <v>247</v>
      </c>
      <c r="E76" s="31">
        <v>3489.2649999999999</v>
      </c>
      <c r="F76" s="31">
        <v>3477.6060000000002</v>
      </c>
      <c r="G76" s="31">
        <v>2351.3780000000002</v>
      </c>
      <c r="H76" s="31">
        <v>2351.3719999999998</v>
      </c>
      <c r="I76" s="37">
        <f t="shared" si="19"/>
        <v>67.614675152964423</v>
      </c>
      <c r="J76" s="37"/>
      <c r="K76" s="38">
        <f t="shared" si="20"/>
        <v>99.999744830478107</v>
      </c>
      <c r="L76" s="31">
        <f t="shared" ref="L76:L77" si="64">H76-G76</f>
        <v>-6.0000000003128662E-3</v>
      </c>
      <c r="M76" s="31">
        <v>1921.059</v>
      </c>
      <c r="N76" s="38">
        <f t="shared" si="63"/>
        <v>122.39978053771384</v>
      </c>
      <c r="O76" s="88">
        <f t="shared" si="59"/>
        <v>430.31299999999987</v>
      </c>
    </row>
    <row r="77" spans="1:15" x14ac:dyDescent="0.2">
      <c r="A77" s="93"/>
      <c r="B77" s="22" t="s">
        <v>246</v>
      </c>
      <c r="C77" s="93"/>
      <c r="D77" s="40" t="s">
        <v>248</v>
      </c>
      <c r="E77" s="31">
        <v>34929.396999999997</v>
      </c>
      <c r="F77" s="31">
        <v>46108.214999999997</v>
      </c>
      <c r="G77" s="31">
        <v>40136.428</v>
      </c>
      <c r="H77" s="31">
        <v>40134.415000000001</v>
      </c>
      <c r="I77" s="37">
        <f t="shared" si="19"/>
        <v>87.043957351200874</v>
      </c>
      <c r="J77" s="37"/>
      <c r="K77" s="38">
        <f t="shared" si="20"/>
        <v>99.994984606004294</v>
      </c>
      <c r="L77" s="31">
        <f t="shared" si="64"/>
        <v>-2.0129999999990105</v>
      </c>
      <c r="M77" s="31">
        <v>22515.646000000001</v>
      </c>
      <c r="N77" s="38">
        <f t="shared" si="63"/>
        <v>178.25122583646944</v>
      </c>
      <c r="O77" s="88">
        <f t="shared" si="59"/>
        <v>17618.769</v>
      </c>
    </row>
    <row r="78" spans="1:15" ht="14.25" x14ac:dyDescent="0.2">
      <c r="A78" s="12" t="s">
        <v>36</v>
      </c>
      <c r="B78" s="12" t="s">
        <v>173</v>
      </c>
      <c r="C78" s="27"/>
      <c r="D78" s="33" t="s">
        <v>50</v>
      </c>
      <c r="E78" s="32">
        <v>63881.483999999997</v>
      </c>
      <c r="F78" s="32">
        <v>62172.631000000001</v>
      </c>
      <c r="G78" s="32">
        <v>43529.536</v>
      </c>
      <c r="H78" s="32">
        <v>43527.050999999999</v>
      </c>
      <c r="I78" s="34">
        <f t="shared" si="19"/>
        <v>70.009987191952675</v>
      </c>
      <c r="J78" s="34">
        <f t="shared" si="9"/>
        <v>99.99429123250934</v>
      </c>
      <c r="K78" s="35">
        <f t="shared" si="20"/>
        <v>99.99429123250934</v>
      </c>
      <c r="L78" s="32">
        <f t="shared" si="21"/>
        <v>-2.4850000000005821</v>
      </c>
      <c r="M78" s="32">
        <v>26244.659</v>
      </c>
      <c r="N78" s="35">
        <f t="shared" si="63"/>
        <v>165.85108230973776</v>
      </c>
      <c r="O78" s="87">
        <f t="shared" si="59"/>
        <v>17282.392</v>
      </c>
    </row>
    <row r="79" spans="1:15" ht="14.25" x14ac:dyDescent="0.2">
      <c r="A79" s="12" t="s">
        <v>38</v>
      </c>
      <c r="B79" s="12" t="s">
        <v>174</v>
      </c>
      <c r="C79" s="27"/>
      <c r="D79" s="33" t="s">
        <v>52</v>
      </c>
      <c r="E79" s="32">
        <v>74899.323999999993</v>
      </c>
      <c r="F79" s="32">
        <v>75738.8</v>
      </c>
      <c r="G79" s="32">
        <v>56452.714</v>
      </c>
      <c r="H79" s="32">
        <v>56435.375999999997</v>
      </c>
      <c r="I79" s="34">
        <f t="shared" si="19"/>
        <v>74.5131636624821</v>
      </c>
      <c r="J79" s="34">
        <f t="shared" si="9"/>
        <v>99.969287570478897</v>
      </c>
      <c r="K79" s="35">
        <f t="shared" si="20"/>
        <v>99.969287570478897</v>
      </c>
      <c r="L79" s="32">
        <f t="shared" si="21"/>
        <v>-17.338000000003376</v>
      </c>
      <c r="M79" s="32">
        <v>42611.587</v>
      </c>
      <c r="N79" s="35">
        <f t="shared" si="63"/>
        <v>132.44138501577046</v>
      </c>
      <c r="O79" s="87">
        <f t="shared" si="59"/>
        <v>13823.788999999997</v>
      </c>
    </row>
    <row r="80" spans="1:15" hidden="1" x14ac:dyDescent="0.2">
      <c r="A80" s="12" t="s">
        <v>100</v>
      </c>
      <c r="B80" s="12"/>
      <c r="C80" s="27"/>
      <c r="D80" s="42" t="s">
        <v>101</v>
      </c>
      <c r="E80" s="32"/>
      <c r="F80" s="32"/>
      <c r="G80" s="32"/>
      <c r="H80" s="32"/>
      <c r="I80" s="34">
        <f t="shared" si="19"/>
        <v>0</v>
      </c>
      <c r="J80" s="34" t="e">
        <f t="shared" si="9"/>
        <v>#DIV/0!</v>
      </c>
      <c r="K80" s="35">
        <f t="shared" si="20"/>
        <v>0</v>
      </c>
      <c r="L80" s="32">
        <f t="shared" si="21"/>
        <v>0</v>
      </c>
      <c r="M80" s="30"/>
      <c r="N80" s="35" t="e">
        <f t="shared" si="63"/>
        <v>#DIV/0!</v>
      </c>
      <c r="O80" s="87">
        <f t="shared" si="59"/>
        <v>0</v>
      </c>
    </row>
    <row r="81" spans="1:15" ht="14.25" x14ac:dyDescent="0.2">
      <c r="A81" s="12" t="s">
        <v>30</v>
      </c>
      <c r="B81" s="12" t="s">
        <v>175</v>
      </c>
      <c r="C81" s="27"/>
      <c r="D81" s="33" t="s">
        <v>107</v>
      </c>
      <c r="E81" s="32">
        <f>E83+E89+E92+E96</f>
        <v>391847.28200000001</v>
      </c>
      <c r="F81" s="32">
        <f>F83+F89+F92+F96</f>
        <v>422183.46799999999</v>
      </c>
      <c r="G81" s="32">
        <f>G83+G89+G92+G96+G88</f>
        <v>348428.47700000001</v>
      </c>
      <c r="H81" s="32">
        <f>H83+H89+H92+H96+H88</f>
        <v>348428.38</v>
      </c>
      <c r="I81" s="34">
        <f t="shared" si="19"/>
        <v>82.530086185184302</v>
      </c>
      <c r="J81" s="34">
        <f t="shared" si="9"/>
        <v>99.999972160714051</v>
      </c>
      <c r="K81" s="35">
        <f t="shared" si="20"/>
        <v>99.999972160714051</v>
      </c>
      <c r="L81" s="32">
        <f t="shared" si="21"/>
        <v>-9.7000000008847564E-2</v>
      </c>
      <c r="M81" s="30">
        <f>M83+M89+M92+M96+M88</f>
        <v>334004.19600000005</v>
      </c>
      <c r="N81" s="35">
        <f t="shared" si="63"/>
        <v>104.31856371049899</v>
      </c>
      <c r="O81" s="87">
        <f t="shared" si="59"/>
        <v>14424.18399999995</v>
      </c>
    </row>
    <row r="82" spans="1:15" x14ac:dyDescent="0.2">
      <c r="A82" s="93"/>
      <c r="B82" s="93"/>
      <c r="C82" s="93"/>
      <c r="D82" s="7" t="s">
        <v>48</v>
      </c>
      <c r="E82" s="36"/>
      <c r="F82" s="36"/>
      <c r="G82" s="31"/>
      <c r="H82" s="31"/>
      <c r="I82" s="37">
        <f t="shared" si="19"/>
        <v>0</v>
      </c>
      <c r="J82" s="37"/>
      <c r="K82" s="38">
        <f t="shared" si="20"/>
        <v>0</v>
      </c>
      <c r="L82" s="31">
        <f t="shared" si="21"/>
        <v>0</v>
      </c>
      <c r="M82" s="36"/>
      <c r="N82" s="68"/>
      <c r="O82" s="88">
        <f t="shared" si="59"/>
        <v>0</v>
      </c>
    </row>
    <row r="83" spans="1:15" x14ac:dyDescent="0.2">
      <c r="A83" s="93" t="s">
        <v>33</v>
      </c>
      <c r="B83" s="93" t="s">
        <v>176</v>
      </c>
      <c r="C83" s="93" t="s">
        <v>177</v>
      </c>
      <c r="D83" s="41" t="s">
        <v>249</v>
      </c>
      <c r="E83" s="31">
        <f>E85+E87+E86</f>
        <v>151120</v>
      </c>
      <c r="F83" s="31">
        <f>F85+F87+F86</f>
        <v>168048.959</v>
      </c>
      <c r="G83" s="31">
        <f>G85+G87+G86</f>
        <v>164888.91699999999</v>
      </c>
      <c r="H83" s="31">
        <f t="shared" ref="H83" si="65">H85+H87+H86</f>
        <v>164888.916</v>
      </c>
      <c r="I83" s="37">
        <f t="shared" si="19"/>
        <v>98.119570023638175</v>
      </c>
      <c r="J83" s="37">
        <f t="shared" ref="J83:J128" si="66">H83/G83*100</f>
        <v>99.999999393531098</v>
      </c>
      <c r="K83" s="38">
        <f t="shared" si="20"/>
        <v>99.999999393531098</v>
      </c>
      <c r="L83" s="31">
        <f t="shared" si="21"/>
        <v>-9.9999998928979039E-4</v>
      </c>
      <c r="M83" s="36">
        <f t="shared" ref="M83" si="67">M85+M87+M86</f>
        <v>169655.70500000002</v>
      </c>
      <c r="N83" s="78">
        <f t="shared" ref="N83:N84" si="68">H83/M83*100</f>
        <v>97.190316116985258</v>
      </c>
      <c r="O83" s="88">
        <f t="shared" si="59"/>
        <v>-4766.7890000000189</v>
      </c>
    </row>
    <row r="84" spans="1:15" x14ac:dyDescent="0.2">
      <c r="A84" s="93"/>
      <c r="B84" s="93"/>
      <c r="C84" s="93"/>
      <c r="D84" s="40" t="s">
        <v>47</v>
      </c>
      <c r="E84" s="31"/>
      <c r="F84" s="31"/>
      <c r="G84" s="31"/>
      <c r="H84" s="31"/>
      <c r="I84" s="37">
        <f t="shared" ref="I84:I85" si="69">IF(F84&gt;0,H84/F84*100,0)</f>
        <v>0</v>
      </c>
      <c r="J84" s="37" t="e">
        <f t="shared" ref="J84:J85" si="70">H84/G84*100</f>
        <v>#DIV/0!</v>
      </c>
      <c r="K84" s="38">
        <f t="shared" ref="K84:K85" si="71">IF(G84&gt;0,H84/G84*100,0)</f>
        <v>0</v>
      </c>
      <c r="L84" s="31">
        <f t="shared" ref="L84:L85" si="72">H84-G84</f>
        <v>0</v>
      </c>
      <c r="M84" s="36"/>
      <c r="N84" s="65" t="e">
        <f t="shared" si="68"/>
        <v>#DIV/0!</v>
      </c>
      <c r="O84" s="88">
        <f t="shared" si="59"/>
        <v>0</v>
      </c>
    </row>
    <row r="85" spans="1:15" x14ac:dyDescent="0.2">
      <c r="A85" s="93"/>
      <c r="B85" s="22" t="s">
        <v>251</v>
      </c>
      <c r="C85" s="22"/>
      <c r="D85" s="40" t="s">
        <v>250</v>
      </c>
      <c r="E85" s="31">
        <v>3000</v>
      </c>
      <c r="F85" s="31">
        <v>2850</v>
      </c>
      <c r="G85" s="31">
        <v>2592.259</v>
      </c>
      <c r="H85" s="31">
        <v>2592.259</v>
      </c>
      <c r="I85" s="37">
        <f t="shared" si="69"/>
        <v>90.95645614035088</v>
      </c>
      <c r="J85" s="37">
        <f t="shared" si="70"/>
        <v>100</v>
      </c>
      <c r="K85" s="38">
        <f t="shared" si="71"/>
        <v>100</v>
      </c>
      <c r="L85" s="31">
        <f t="shared" si="72"/>
        <v>0</v>
      </c>
      <c r="M85" s="31">
        <v>2549.92</v>
      </c>
      <c r="N85" s="38">
        <f t="shared" si="63"/>
        <v>101.66040503231473</v>
      </c>
      <c r="O85" s="88">
        <f t="shared" si="59"/>
        <v>42.338999999999942</v>
      </c>
    </row>
    <row r="86" spans="1:15" x14ac:dyDescent="0.2">
      <c r="A86" s="93"/>
      <c r="B86" s="22" t="s">
        <v>362</v>
      </c>
      <c r="C86" s="22"/>
      <c r="D86" s="40" t="s">
        <v>363</v>
      </c>
      <c r="E86" s="31">
        <v>148000</v>
      </c>
      <c r="F86" s="31">
        <v>165131.459</v>
      </c>
      <c r="G86" s="31">
        <v>162229.158</v>
      </c>
      <c r="H86" s="31">
        <v>162229.15700000001</v>
      </c>
      <c r="I86" s="37">
        <f t="shared" ref="I86" si="73">IF(F86&gt;0,H86/F86*100,0)</f>
        <v>98.242429384700102</v>
      </c>
      <c r="J86" s="37">
        <f t="shared" ref="J86" si="74">H86/G86*100</f>
        <v>99.999999383588005</v>
      </c>
      <c r="K86" s="38">
        <f t="shared" ref="K86" si="75">IF(G86&gt;0,H86/G86*100,0)</f>
        <v>99.999999383588005</v>
      </c>
      <c r="L86" s="31">
        <f t="shared" ref="L86" si="76">H86-G86</f>
        <v>-9.9999998928979039E-4</v>
      </c>
      <c r="M86" s="31">
        <v>167105.785</v>
      </c>
      <c r="N86" s="38">
        <f t="shared" si="63"/>
        <v>97.081712042464602</v>
      </c>
      <c r="O86" s="88">
        <f t="shared" si="59"/>
        <v>-4876.627999999997</v>
      </c>
    </row>
    <row r="87" spans="1:15" x14ac:dyDescent="0.2">
      <c r="A87" s="93"/>
      <c r="B87" s="22" t="s">
        <v>252</v>
      </c>
      <c r="C87" s="22"/>
      <c r="D87" s="40" t="s">
        <v>253</v>
      </c>
      <c r="E87" s="31">
        <v>120</v>
      </c>
      <c r="F87" s="31">
        <v>67.5</v>
      </c>
      <c r="G87" s="31">
        <v>67.5</v>
      </c>
      <c r="H87" s="31">
        <v>67.5</v>
      </c>
      <c r="I87" s="37">
        <f t="shared" ref="I87:I88" si="77">IF(F87&gt;0,H87/F87*100,0)</f>
        <v>100</v>
      </c>
      <c r="J87" s="37">
        <f t="shared" ref="J87:J88" si="78">H87/G87*100</f>
        <v>100</v>
      </c>
      <c r="K87" s="38">
        <f t="shared" ref="K87:K88" si="79">IF(G87&gt;0,H87/G87*100,0)</f>
        <v>100</v>
      </c>
      <c r="L87" s="31">
        <f t="shared" ref="L87:L88" si="80">H87-G87</f>
        <v>0</v>
      </c>
      <c r="M87" s="31"/>
      <c r="N87" s="38"/>
      <c r="O87" s="88">
        <f t="shared" si="59"/>
        <v>67.5</v>
      </c>
    </row>
    <row r="88" spans="1:15" ht="25.5" hidden="1" x14ac:dyDescent="0.2">
      <c r="A88" s="93"/>
      <c r="B88" s="93" t="s">
        <v>184</v>
      </c>
      <c r="C88" s="22"/>
      <c r="D88" s="41" t="s">
        <v>300</v>
      </c>
      <c r="E88" s="31"/>
      <c r="F88" s="31"/>
      <c r="G88" s="31"/>
      <c r="H88" s="31"/>
      <c r="I88" s="37">
        <f t="shared" si="77"/>
        <v>0</v>
      </c>
      <c r="J88" s="37" t="e">
        <f t="shared" si="78"/>
        <v>#DIV/0!</v>
      </c>
      <c r="K88" s="38">
        <f t="shared" si="79"/>
        <v>0</v>
      </c>
      <c r="L88" s="31">
        <f t="shared" si="80"/>
        <v>0</v>
      </c>
      <c r="M88" s="31"/>
      <c r="N88" s="38" t="e">
        <f t="shared" si="63"/>
        <v>#DIV/0!</v>
      </c>
      <c r="O88" s="88">
        <f t="shared" si="59"/>
        <v>0</v>
      </c>
    </row>
    <row r="89" spans="1:15" x14ac:dyDescent="0.2">
      <c r="A89" s="93" t="s">
        <v>34</v>
      </c>
      <c r="B89" s="93" t="s">
        <v>205</v>
      </c>
      <c r="C89" s="93" t="s">
        <v>178</v>
      </c>
      <c r="D89" s="41" t="s">
        <v>254</v>
      </c>
      <c r="E89" s="31">
        <v>233196.226</v>
      </c>
      <c r="F89" s="31">
        <v>246174.30499999999</v>
      </c>
      <c r="G89" s="31">
        <v>177962.86499999999</v>
      </c>
      <c r="H89" s="31">
        <v>177962.861</v>
      </c>
      <c r="I89" s="37">
        <f t="shared" si="19"/>
        <v>72.291403848992289</v>
      </c>
      <c r="J89" s="37">
        <f t="shared" si="66"/>
        <v>99.999997752340093</v>
      </c>
      <c r="K89" s="38">
        <f t="shared" si="20"/>
        <v>99.999997752340093</v>
      </c>
      <c r="L89" s="31">
        <f t="shared" si="21"/>
        <v>-3.999999986262992E-3</v>
      </c>
      <c r="M89" s="31">
        <v>158231.37700000001</v>
      </c>
      <c r="N89" s="38">
        <f t="shared" si="63"/>
        <v>112.4700197736382</v>
      </c>
      <c r="O89" s="88">
        <f t="shared" si="59"/>
        <v>19731.483999999997</v>
      </c>
    </row>
    <row r="90" spans="1:15" ht="12.75" hidden="1" customHeight="1" x14ac:dyDescent="0.2">
      <c r="A90" s="93" t="s">
        <v>35</v>
      </c>
      <c r="B90" s="93"/>
      <c r="C90" s="93"/>
      <c r="D90" s="7" t="s">
        <v>49</v>
      </c>
      <c r="E90" s="36"/>
      <c r="F90" s="36"/>
      <c r="G90" s="36"/>
      <c r="H90" s="31"/>
      <c r="I90" s="37">
        <f t="shared" si="19"/>
        <v>0</v>
      </c>
      <c r="J90" s="37" t="e">
        <f t="shared" si="66"/>
        <v>#DIV/0!</v>
      </c>
      <c r="K90" s="38">
        <f t="shared" si="20"/>
        <v>0</v>
      </c>
      <c r="L90" s="31">
        <f t="shared" si="21"/>
        <v>0</v>
      </c>
      <c r="M90" s="36"/>
      <c r="N90" s="38" t="e">
        <f t="shared" si="63"/>
        <v>#DIV/0!</v>
      </c>
      <c r="O90" s="88">
        <f t="shared" si="59"/>
        <v>0</v>
      </c>
    </row>
    <row r="91" spans="1:15" ht="12.75" hidden="1" customHeight="1" x14ac:dyDescent="0.2">
      <c r="A91" s="93" t="s">
        <v>73</v>
      </c>
      <c r="B91" s="93"/>
      <c r="C91" s="93"/>
      <c r="D91" s="7" t="s">
        <v>81</v>
      </c>
      <c r="E91" s="36"/>
      <c r="F91" s="36"/>
      <c r="G91" s="36"/>
      <c r="H91" s="31"/>
      <c r="I91" s="37">
        <f t="shared" si="19"/>
        <v>0</v>
      </c>
      <c r="J91" s="37" t="e">
        <f t="shared" si="66"/>
        <v>#DIV/0!</v>
      </c>
      <c r="K91" s="38">
        <f t="shared" si="20"/>
        <v>0</v>
      </c>
      <c r="L91" s="31">
        <f t="shared" si="21"/>
        <v>0</v>
      </c>
      <c r="M91" s="36"/>
      <c r="N91" s="38" t="e">
        <f t="shared" si="63"/>
        <v>#DIV/0!</v>
      </c>
      <c r="O91" s="88">
        <f t="shared" si="59"/>
        <v>0</v>
      </c>
    </row>
    <row r="92" spans="1:15" ht="25.5" hidden="1" x14ac:dyDescent="0.2">
      <c r="A92" s="93" t="s">
        <v>74</v>
      </c>
      <c r="B92" s="93" t="s">
        <v>255</v>
      </c>
      <c r="C92" s="93" t="s">
        <v>178</v>
      </c>
      <c r="D92" s="41" t="s">
        <v>300</v>
      </c>
      <c r="E92" s="31">
        <f>E95</f>
        <v>0</v>
      </c>
      <c r="F92" s="31">
        <f>F95</f>
        <v>0</v>
      </c>
      <c r="G92" s="31">
        <f t="shared" ref="G92" si="81">G95</f>
        <v>0</v>
      </c>
      <c r="H92" s="31">
        <f t="shared" ref="H92" si="82">H95</f>
        <v>0</v>
      </c>
      <c r="I92" s="37">
        <f t="shared" si="19"/>
        <v>0</v>
      </c>
      <c r="J92" s="37" t="e">
        <f t="shared" si="66"/>
        <v>#DIV/0!</v>
      </c>
      <c r="K92" s="38">
        <f t="shared" si="20"/>
        <v>0</v>
      </c>
      <c r="L92" s="31">
        <f>H92-G92</f>
        <v>0</v>
      </c>
      <c r="M92" s="36">
        <f t="shared" ref="M92" si="83">M95</f>
        <v>0</v>
      </c>
      <c r="N92" s="38"/>
      <c r="O92" s="88">
        <f t="shared" si="59"/>
        <v>0</v>
      </c>
    </row>
    <row r="93" spans="1:15" ht="81.75" hidden="1" customHeight="1" x14ac:dyDescent="0.2">
      <c r="A93" s="93" t="s">
        <v>204</v>
      </c>
      <c r="B93" s="93" t="s">
        <v>203</v>
      </c>
      <c r="C93" s="93"/>
      <c r="D93" s="41" t="s">
        <v>207</v>
      </c>
      <c r="E93" s="31"/>
      <c r="F93" s="31"/>
      <c r="G93" s="43"/>
      <c r="H93" s="31"/>
      <c r="I93" s="37">
        <f t="shared" si="19"/>
        <v>0</v>
      </c>
      <c r="J93" s="37" t="e">
        <f t="shared" si="66"/>
        <v>#DIV/0!</v>
      </c>
      <c r="K93" s="38">
        <f t="shared" si="20"/>
        <v>0</v>
      </c>
      <c r="L93" s="31"/>
      <c r="M93" s="36"/>
      <c r="N93" s="38" t="e">
        <f t="shared" si="63"/>
        <v>#DIV/0!</v>
      </c>
      <c r="O93" s="88">
        <f t="shared" si="59"/>
        <v>0</v>
      </c>
    </row>
    <row r="94" spans="1:15" ht="12.75" hidden="1" customHeight="1" x14ac:dyDescent="0.2">
      <c r="A94" s="93"/>
      <c r="B94" s="93"/>
      <c r="C94" s="93"/>
      <c r="D94" s="40" t="s">
        <v>47</v>
      </c>
      <c r="E94" s="31"/>
      <c r="F94" s="31"/>
      <c r="G94" s="43"/>
      <c r="H94" s="31"/>
      <c r="I94" s="37">
        <f t="shared" si="19"/>
        <v>0</v>
      </c>
      <c r="J94" s="37"/>
      <c r="K94" s="38">
        <f t="shared" si="20"/>
        <v>0</v>
      </c>
      <c r="L94" s="31"/>
      <c r="M94" s="36"/>
      <c r="N94" s="38"/>
      <c r="O94" s="88">
        <f t="shared" si="59"/>
        <v>0</v>
      </c>
    </row>
    <row r="95" spans="1:15" ht="24.75" hidden="1" customHeight="1" x14ac:dyDescent="0.2">
      <c r="A95" s="93"/>
      <c r="B95" s="22" t="s">
        <v>256</v>
      </c>
      <c r="C95" s="22"/>
      <c r="D95" s="40" t="s">
        <v>181</v>
      </c>
      <c r="E95" s="31"/>
      <c r="F95" s="31"/>
      <c r="G95" s="31"/>
      <c r="H95" s="31"/>
      <c r="I95" s="37">
        <f t="shared" si="19"/>
        <v>0</v>
      </c>
      <c r="J95" s="37"/>
      <c r="K95" s="38">
        <f t="shared" si="20"/>
        <v>0</v>
      </c>
      <c r="L95" s="31"/>
      <c r="M95" s="36"/>
      <c r="N95" s="38"/>
      <c r="O95" s="88">
        <f t="shared" si="59"/>
        <v>0</v>
      </c>
    </row>
    <row r="96" spans="1:15" ht="14.25" customHeight="1" x14ac:dyDescent="0.2">
      <c r="A96" s="93"/>
      <c r="B96" s="93" t="s">
        <v>257</v>
      </c>
      <c r="C96" s="22"/>
      <c r="D96" s="41" t="s">
        <v>258</v>
      </c>
      <c r="E96" s="31">
        <v>7531.0559999999996</v>
      </c>
      <c r="F96" s="31">
        <v>7960.2039999999997</v>
      </c>
      <c r="G96" s="31">
        <v>5576.6949999999997</v>
      </c>
      <c r="H96" s="31">
        <v>5576.6030000000001</v>
      </c>
      <c r="I96" s="37">
        <f t="shared" si="19"/>
        <v>70.056031227340412</v>
      </c>
      <c r="J96" s="37"/>
      <c r="K96" s="38">
        <f t="shared" si="20"/>
        <v>99.99835027735962</v>
      </c>
      <c r="L96" s="31">
        <f t="shared" si="21"/>
        <v>-9.1999999999643478E-2</v>
      </c>
      <c r="M96" s="31">
        <v>6117.1139999999996</v>
      </c>
      <c r="N96" s="38">
        <f t="shared" si="63"/>
        <v>91.163954113001665</v>
      </c>
      <c r="O96" s="88">
        <f t="shared" si="59"/>
        <v>-540.51099999999951</v>
      </c>
    </row>
    <row r="97" spans="1:15" ht="24" customHeight="1" x14ac:dyDescent="0.2">
      <c r="A97" s="93"/>
      <c r="B97" s="12" t="s">
        <v>301</v>
      </c>
      <c r="C97" s="22"/>
      <c r="D97" s="33" t="s">
        <v>302</v>
      </c>
      <c r="E97" s="32">
        <v>2729.44</v>
      </c>
      <c r="F97" s="32">
        <v>2431.44</v>
      </c>
      <c r="G97" s="32">
        <v>1323.12</v>
      </c>
      <c r="H97" s="32">
        <v>1323.12</v>
      </c>
      <c r="I97" s="34">
        <f t="shared" ref="I97" si="84">IF(F97&gt;0,H97/F97*100,0)</f>
        <v>54.417135524627383</v>
      </c>
      <c r="J97" s="34"/>
      <c r="K97" s="35">
        <f t="shared" ref="K97" si="85">IF(G97&gt;0,H97/G97*100,0)</f>
        <v>100</v>
      </c>
      <c r="L97" s="32">
        <f t="shared" ref="L97" si="86">H97-G97</f>
        <v>0</v>
      </c>
      <c r="M97" s="32">
        <v>52.905000000000001</v>
      </c>
      <c r="N97" s="84" t="s">
        <v>422</v>
      </c>
      <c r="O97" s="87">
        <f t="shared" si="59"/>
        <v>1270.2149999999999</v>
      </c>
    </row>
    <row r="98" spans="1:15" ht="14.25" x14ac:dyDescent="0.2">
      <c r="A98" s="12" t="s">
        <v>39</v>
      </c>
      <c r="B98" s="12" t="s">
        <v>179</v>
      </c>
      <c r="C98" s="12"/>
      <c r="D98" s="33" t="s">
        <v>259</v>
      </c>
      <c r="E98" s="32">
        <v>1350</v>
      </c>
      <c r="F98" s="32">
        <v>1571.69</v>
      </c>
      <c r="G98" s="32">
        <v>1336.3520000000001</v>
      </c>
      <c r="H98" s="32">
        <v>1336.3510000000001</v>
      </c>
      <c r="I98" s="34">
        <f t="shared" si="19"/>
        <v>85.026372885238189</v>
      </c>
      <c r="J98" s="34">
        <f t="shared" si="66"/>
        <v>99.999925169416443</v>
      </c>
      <c r="K98" s="35">
        <f t="shared" si="20"/>
        <v>99.999925169416443</v>
      </c>
      <c r="L98" s="32">
        <f t="shared" si="21"/>
        <v>-9.9999999997635314E-4</v>
      </c>
      <c r="M98" s="32">
        <v>1728.614</v>
      </c>
      <c r="N98" s="35">
        <f t="shared" si="63"/>
        <v>77.307658042801933</v>
      </c>
      <c r="O98" s="87">
        <f t="shared" si="59"/>
        <v>-392.26299999999992</v>
      </c>
    </row>
    <row r="99" spans="1:15" ht="14.25" x14ac:dyDescent="0.2">
      <c r="A99" s="12" t="s">
        <v>40</v>
      </c>
      <c r="B99" s="12" t="s">
        <v>180</v>
      </c>
      <c r="C99" s="12"/>
      <c r="D99" s="33" t="s">
        <v>260</v>
      </c>
      <c r="E99" s="30">
        <f>E101+E104+E108+E107</f>
        <v>299152.00199999998</v>
      </c>
      <c r="F99" s="30">
        <f>F101+F104+F108+F107+F109</f>
        <v>302781.60399999999</v>
      </c>
      <c r="G99" s="30">
        <f t="shared" ref="G99:H99" si="87">G101+G104+G108+G107+G109</f>
        <v>276884.64</v>
      </c>
      <c r="H99" s="30">
        <f t="shared" si="87"/>
        <v>276884.63500000001</v>
      </c>
      <c r="I99" s="34">
        <f t="shared" si="19"/>
        <v>91.446980708907276</v>
      </c>
      <c r="J99" s="34">
        <f t="shared" si="66"/>
        <v>99.999998194193793</v>
      </c>
      <c r="K99" s="35">
        <f t="shared" si="20"/>
        <v>99.999998194193793</v>
      </c>
      <c r="L99" s="32">
        <f t="shared" si="21"/>
        <v>-5.0000000046566129E-3</v>
      </c>
      <c r="M99" s="30">
        <f t="shared" ref="M99" si="88">M101+M104+M108+M107</f>
        <v>307389.06800000003</v>
      </c>
      <c r="N99" s="35">
        <f t="shared" si="63"/>
        <v>90.076279160324589</v>
      </c>
      <c r="O99" s="87">
        <f t="shared" si="59"/>
        <v>-30504.433000000019</v>
      </c>
    </row>
    <row r="100" spans="1:15" x14ac:dyDescent="0.2">
      <c r="A100" s="93"/>
      <c r="B100" s="93"/>
      <c r="C100" s="93"/>
      <c r="D100" s="7" t="s">
        <v>48</v>
      </c>
      <c r="E100" s="36"/>
      <c r="F100" s="36"/>
      <c r="G100" s="31"/>
      <c r="H100" s="31"/>
      <c r="I100" s="37">
        <f t="shared" si="19"/>
        <v>0</v>
      </c>
      <c r="J100" s="37"/>
      <c r="K100" s="38">
        <f t="shared" si="20"/>
        <v>0</v>
      </c>
      <c r="L100" s="31">
        <f t="shared" ref="L100" si="89">H100-G100</f>
        <v>0</v>
      </c>
      <c r="M100" s="36"/>
      <c r="N100" s="38"/>
      <c r="O100" s="88">
        <f t="shared" si="59"/>
        <v>0</v>
      </c>
    </row>
    <row r="101" spans="1:15" x14ac:dyDescent="0.2">
      <c r="A101" s="93"/>
      <c r="B101" s="93" t="s">
        <v>263</v>
      </c>
      <c r="C101" s="93"/>
      <c r="D101" s="41" t="s">
        <v>261</v>
      </c>
      <c r="E101" s="36">
        <f>E103</f>
        <v>72735.812000000005</v>
      </c>
      <c r="F101" s="36">
        <f>F103</f>
        <v>72730.099000000002</v>
      </c>
      <c r="G101" s="36">
        <f t="shared" ref="G101" si="90">G103</f>
        <v>54554.798999999999</v>
      </c>
      <c r="H101" s="36">
        <f t="shared" ref="H101" si="91">H103</f>
        <v>54554.798000000003</v>
      </c>
      <c r="I101" s="37">
        <f t="shared" si="19"/>
        <v>75.009932270269559</v>
      </c>
      <c r="J101" s="37"/>
      <c r="K101" s="38">
        <f t="shared" si="20"/>
        <v>99.999998166980703</v>
      </c>
      <c r="L101" s="31">
        <f t="shared" si="21"/>
        <v>-9.9999999656574801E-4</v>
      </c>
      <c r="M101" s="36">
        <f t="shared" ref="M101" si="92">M103</f>
        <v>85521.459000000003</v>
      </c>
      <c r="N101" s="38">
        <f t="shared" si="63"/>
        <v>63.790770922184571</v>
      </c>
      <c r="O101" s="88">
        <f t="shared" si="59"/>
        <v>-30966.661</v>
      </c>
    </row>
    <row r="102" spans="1:15" x14ac:dyDescent="0.2">
      <c r="A102" s="93"/>
      <c r="B102" s="93"/>
      <c r="C102" s="93"/>
      <c r="D102" s="40" t="s">
        <v>47</v>
      </c>
      <c r="E102" s="36"/>
      <c r="F102" s="36"/>
      <c r="G102" s="31"/>
      <c r="H102" s="31"/>
      <c r="I102" s="37">
        <f t="shared" si="19"/>
        <v>0</v>
      </c>
      <c r="J102" s="37"/>
      <c r="K102" s="38">
        <f t="shared" si="20"/>
        <v>0</v>
      </c>
      <c r="L102" s="31">
        <f t="shared" si="21"/>
        <v>0</v>
      </c>
      <c r="M102" s="36"/>
      <c r="N102" s="38"/>
      <c r="O102" s="88">
        <f t="shared" si="59"/>
        <v>0</v>
      </c>
    </row>
    <row r="103" spans="1:15" x14ac:dyDescent="0.2">
      <c r="A103" s="93"/>
      <c r="B103" s="22" t="s">
        <v>264</v>
      </c>
      <c r="C103" s="93"/>
      <c r="D103" s="40" t="s">
        <v>262</v>
      </c>
      <c r="E103" s="36">
        <v>72735.812000000005</v>
      </c>
      <c r="F103" s="36">
        <v>72730.099000000002</v>
      </c>
      <c r="G103" s="36">
        <v>54554.798999999999</v>
      </c>
      <c r="H103" s="31">
        <v>54554.798000000003</v>
      </c>
      <c r="I103" s="37">
        <f t="shared" si="19"/>
        <v>75.009932270269559</v>
      </c>
      <c r="J103" s="37"/>
      <c r="K103" s="38">
        <f t="shared" si="20"/>
        <v>99.999998166980703</v>
      </c>
      <c r="L103" s="31">
        <f t="shared" si="21"/>
        <v>-9.9999999656574801E-4</v>
      </c>
      <c r="M103" s="31">
        <v>85521.459000000003</v>
      </c>
      <c r="N103" s="38">
        <f t="shared" si="63"/>
        <v>63.790770922184571</v>
      </c>
      <c r="O103" s="88">
        <f t="shared" si="59"/>
        <v>-30966.661</v>
      </c>
    </row>
    <row r="104" spans="1:15" x14ac:dyDescent="0.2">
      <c r="A104" s="93"/>
      <c r="B104" s="93" t="s">
        <v>265</v>
      </c>
      <c r="C104" s="93"/>
      <c r="D104" s="41" t="s">
        <v>267</v>
      </c>
      <c r="E104" s="36">
        <f>E106</f>
        <v>209443.63699999999</v>
      </c>
      <c r="F104" s="36">
        <f>F106</f>
        <v>209413.47500000001</v>
      </c>
      <c r="G104" s="36">
        <f t="shared" ref="G104" si="93">G106</f>
        <v>209257.61600000001</v>
      </c>
      <c r="H104" s="36">
        <f t="shared" ref="H104" si="94">H106</f>
        <v>209257.614</v>
      </c>
      <c r="I104" s="37">
        <f t="shared" si="19"/>
        <v>99.925572602240607</v>
      </c>
      <c r="J104" s="37"/>
      <c r="K104" s="38">
        <f t="shared" si="20"/>
        <v>99.999999044240269</v>
      </c>
      <c r="L104" s="31">
        <f t="shared" si="21"/>
        <v>-2.0000000076834112E-3</v>
      </c>
      <c r="M104" s="36">
        <f t="shared" ref="M104" si="95">M106</f>
        <v>207162.73800000001</v>
      </c>
      <c r="N104" s="38">
        <f t="shared" si="63"/>
        <v>101.0112223946374</v>
      </c>
      <c r="O104" s="88">
        <f t="shared" si="59"/>
        <v>2094.8759999999893</v>
      </c>
    </row>
    <row r="105" spans="1:15" x14ac:dyDescent="0.2">
      <c r="A105" s="93"/>
      <c r="B105" s="93"/>
      <c r="C105" s="93"/>
      <c r="D105" s="40" t="s">
        <v>47</v>
      </c>
      <c r="E105" s="36"/>
      <c r="F105" s="36"/>
      <c r="G105" s="31"/>
      <c r="H105" s="31"/>
      <c r="I105" s="37">
        <f t="shared" si="19"/>
        <v>0</v>
      </c>
      <c r="J105" s="37"/>
      <c r="K105" s="38">
        <f t="shared" si="20"/>
        <v>0</v>
      </c>
      <c r="L105" s="31">
        <f t="shared" si="21"/>
        <v>0</v>
      </c>
      <c r="M105" s="36"/>
      <c r="N105" s="38"/>
      <c r="O105" s="88">
        <f t="shared" si="59"/>
        <v>0</v>
      </c>
    </row>
    <row r="106" spans="1:15" x14ac:dyDescent="0.2">
      <c r="A106" s="93" t="s">
        <v>27</v>
      </c>
      <c r="B106" s="22" t="s">
        <v>266</v>
      </c>
      <c r="C106" s="93"/>
      <c r="D106" s="40" t="s">
        <v>28</v>
      </c>
      <c r="E106" s="31">
        <v>209443.63699999999</v>
      </c>
      <c r="F106" s="31">
        <v>209413.47500000001</v>
      </c>
      <c r="G106" s="31">
        <v>209257.61600000001</v>
      </c>
      <c r="H106" s="31">
        <v>209257.614</v>
      </c>
      <c r="I106" s="37">
        <f t="shared" si="19"/>
        <v>99.925572602240607</v>
      </c>
      <c r="J106" s="37"/>
      <c r="K106" s="38">
        <f t="shared" si="20"/>
        <v>99.999999044240269</v>
      </c>
      <c r="L106" s="31">
        <f t="shared" si="21"/>
        <v>-2.0000000076834112E-3</v>
      </c>
      <c r="M106" s="31">
        <v>207162.73800000001</v>
      </c>
      <c r="N106" s="38">
        <f t="shared" si="63"/>
        <v>101.0112223946374</v>
      </c>
      <c r="O106" s="88">
        <f t="shared" si="59"/>
        <v>2094.8759999999893</v>
      </c>
    </row>
    <row r="107" spans="1:15" x14ac:dyDescent="0.2">
      <c r="A107" s="93"/>
      <c r="B107" s="93" t="s">
        <v>374</v>
      </c>
      <c r="C107" s="93"/>
      <c r="D107" s="41" t="s">
        <v>375</v>
      </c>
      <c r="E107" s="31">
        <v>6287.9530000000004</v>
      </c>
      <c r="F107" s="31">
        <v>9653.43</v>
      </c>
      <c r="G107" s="31">
        <v>6874.1409999999996</v>
      </c>
      <c r="H107" s="31">
        <v>6874.1409999999996</v>
      </c>
      <c r="I107" s="37">
        <f t="shared" ref="I107" si="96">IF(F107&gt;0,H107/F107*100,0)</f>
        <v>71.209311094605738</v>
      </c>
      <c r="J107" s="37"/>
      <c r="K107" s="38">
        <f t="shared" ref="K107" si="97">IF(G107&gt;0,H107/G107*100,0)</f>
        <v>100</v>
      </c>
      <c r="L107" s="31">
        <f t="shared" ref="L107" si="98">H107-G107</f>
        <v>0</v>
      </c>
      <c r="M107" s="31">
        <v>4864.0129999999999</v>
      </c>
      <c r="N107" s="38">
        <f t="shared" si="63"/>
        <v>141.32653428352268</v>
      </c>
      <c r="O107" s="88">
        <f t="shared" si="59"/>
        <v>2010.1279999999997</v>
      </c>
    </row>
    <row r="108" spans="1:15" ht="19.5" customHeight="1" x14ac:dyDescent="0.2">
      <c r="A108" s="93"/>
      <c r="B108" s="93" t="s">
        <v>344</v>
      </c>
      <c r="C108" s="93"/>
      <c r="D108" s="41" t="s">
        <v>345</v>
      </c>
      <c r="E108" s="31">
        <v>10684.6</v>
      </c>
      <c r="F108" s="31">
        <v>10684.6</v>
      </c>
      <c r="G108" s="31">
        <v>5898.0839999999998</v>
      </c>
      <c r="H108" s="31">
        <v>5898.0820000000003</v>
      </c>
      <c r="I108" s="37">
        <f t="shared" ref="I108" si="99">IF(F108&gt;0,H108/F108*100,0)</f>
        <v>55.201710873593768</v>
      </c>
      <c r="J108" s="37"/>
      <c r="K108" s="38">
        <f t="shared" ref="K108" si="100">IF(G108&gt;0,H108/G108*100,0)</f>
        <v>99.999966090683017</v>
      </c>
      <c r="L108" s="31">
        <f t="shared" ref="L108" si="101">H108-G108</f>
        <v>-1.9999999994979589E-3</v>
      </c>
      <c r="M108" s="31">
        <v>9840.8580000000002</v>
      </c>
      <c r="N108" s="38">
        <f t="shared" si="63"/>
        <v>59.934631716055655</v>
      </c>
      <c r="O108" s="88">
        <f t="shared" si="59"/>
        <v>-3942.7759999999998</v>
      </c>
    </row>
    <row r="109" spans="1:15" ht="19.5" customHeight="1" x14ac:dyDescent="0.2">
      <c r="A109" s="93"/>
      <c r="B109" s="93" t="s">
        <v>356</v>
      </c>
      <c r="C109" s="93"/>
      <c r="D109" s="41" t="s">
        <v>355</v>
      </c>
      <c r="E109" s="31"/>
      <c r="F109" s="31">
        <f>F111</f>
        <v>300</v>
      </c>
      <c r="G109" s="31">
        <f t="shared" ref="G109:H109" si="102">G111</f>
        <v>300</v>
      </c>
      <c r="H109" s="31">
        <f t="shared" si="102"/>
        <v>300</v>
      </c>
      <c r="I109" s="37">
        <f t="shared" ref="I109:I111" si="103">IF(F109&gt;0,H109/F109*100,0)</f>
        <v>100</v>
      </c>
      <c r="J109" s="37"/>
      <c r="K109" s="38">
        <f t="shared" ref="K109:K111" si="104">IF(G109&gt;0,H109/G109*100,0)</f>
        <v>100</v>
      </c>
      <c r="L109" s="31">
        <f t="shared" ref="L109:L111" si="105">H109-G109</f>
        <v>0</v>
      </c>
      <c r="M109" s="31"/>
      <c r="N109" s="65" t="e">
        <f t="shared" ref="N109:N111" si="106">H109/M109*100</f>
        <v>#DIV/0!</v>
      </c>
      <c r="O109" s="88">
        <f t="shared" si="59"/>
        <v>300</v>
      </c>
    </row>
    <row r="110" spans="1:15" ht="19.5" customHeight="1" x14ac:dyDescent="0.2">
      <c r="A110" s="93"/>
      <c r="B110" s="93"/>
      <c r="C110" s="93"/>
      <c r="D110" s="7" t="s">
        <v>48</v>
      </c>
      <c r="E110" s="31"/>
      <c r="F110" s="31"/>
      <c r="G110" s="31"/>
      <c r="H110" s="31"/>
      <c r="I110" s="37">
        <f t="shared" si="103"/>
        <v>0</v>
      </c>
      <c r="J110" s="37"/>
      <c r="K110" s="38">
        <f t="shared" si="104"/>
        <v>0</v>
      </c>
      <c r="L110" s="31">
        <f t="shared" si="105"/>
        <v>0</v>
      </c>
      <c r="M110" s="31"/>
      <c r="N110" s="65"/>
      <c r="O110" s="88">
        <f t="shared" si="59"/>
        <v>0</v>
      </c>
    </row>
    <row r="111" spans="1:15" ht="22.5" customHeight="1" x14ac:dyDescent="0.2">
      <c r="A111" s="93"/>
      <c r="B111" s="93" t="s">
        <v>358</v>
      </c>
      <c r="C111" s="93"/>
      <c r="D111" s="41" t="s">
        <v>357</v>
      </c>
      <c r="E111" s="31"/>
      <c r="F111" s="31">
        <v>300</v>
      </c>
      <c r="G111" s="31">
        <v>300</v>
      </c>
      <c r="H111" s="31">
        <v>300</v>
      </c>
      <c r="I111" s="37">
        <f t="shared" si="103"/>
        <v>100</v>
      </c>
      <c r="J111" s="37"/>
      <c r="K111" s="38">
        <f t="shared" si="104"/>
        <v>100</v>
      </c>
      <c r="L111" s="31">
        <f t="shared" si="105"/>
        <v>0</v>
      </c>
      <c r="M111" s="31"/>
      <c r="N111" s="65" t="e">
        <f t="shared" si="106"/>
        <v>#DIV/0!</v>
      </c>
      <c r="O111" s="88">
        <f t="shared" si="59"/>
        <v>300</v>
      </c>
    </row>
    <row r="112" spans="1:15" ht="21" x14ac:dyDescent="0.2">
      <c r="A112" s="12" t="s">
        <v>37</v>
      </c>
      <c r="B112" s="12" t="s">
        <v>188</v>
      </c>
      <c r="C112" s="12"/>
      <c r="D112" s="33" t="s">
        <v>268</v>
      </c>
      <c r="E112" s="32">
        <v>5993.6840000000002</v>
      </c>
      <c r="F112" s="32">
        <v>5896.1840000000002</v>
      </c>
      <c r="G112" s="32">
        <v>3811.2510000000002</v>
      </c>
      <c r="H112" s="32">
        <v>3811.248</v>
      </c>
      <c r="I112" s="34">
        <f t="shared" si="19"/>
        <v>64.639231068772617</v>
      </c>
      <c r="J112" s="34">
        <f t="shared" si="66"/>
        <v>99.999921285688075</v>
      </c>
      <c r="K112" s="35">
        <f t="shared" si="20"/>
        <v>99.999921285688075</v>
      </c>
      <c r="L112" s="32">
        <f t="shared" si="21"/>
        <v>-3.0000000001564331E-3</v>
      </c>
      <c r="M112" s="32">
        <v>1640.07</v>
      </c>
      <c r="N112" s="84" t="s">
        <v>402</v>
      </c>
      <c r="O112" s="87">
        <f t="shared" si="59"/>
        <v>2171.1779999999999</v>
      </c>
    </row>
    <row r="113" spans="1:15" ht="15" hidden="1" customHeight="1" x14ac:dyDescent="0.2">
      <c r="A113" s="12" t="s">
        <v>75</v>
      </c>
      <c r="B113" s="12" t="s">
        <v>179</v>
      </c>
      <c r="C113" s="12"/>
      <c r="D113" s="33" t="s">
        <v>76</v>
      </c>
      <c r="E113" s="30"/>
      <c r="F113" s="30"/>
      <c r="G113" s="30"/>
      <c r="H113" s="32"/>
      <c r="I113" s="34">
        <f t="shared" si="19"/>
        <v>0</v>
      </c>
      <c r="J113" s="34" t="e">
        <f t="shared" si="66"/>
        <v>#DIV/0!</v>
      </c>
      <c r="K113" s="35">
        <f t="shared" si="20"/>
        <v>0</v>
      </c>
      <c r="L113" s="32">
        <f t="shared" si="21"/>
        <v>0</v>
      </c>
      <c r="M113" s="36"/>
      <c r="N113" s="38" t="e">
        <f t="shared" si="63"/>
        <v>#DIV/0!</v>
      </c>
      <c r="O113" s="87">
        <f t="shared" si="59"/>
        <v>0</v>
      </c>
    </row>
    <row r="114" spans="1:15" ht="14.25" x14ac:dyDescent="0.2">
      <c r="A114" s="12" t="s">
        <v>78</v>
      </c>
      <c r="B114" s="12" t="s">
        <v>269</v>
      </c>
      <c r="C114" s="12"/>
      <c r="D114" s="33" t="s">
        <v>270</v>
      </c>
      <c r="E114" s="32">
        <f>E117+E118+E122+E121</f>
        <v>42619.904999999999</v>
      </c>
      <c r="F114" s="32">
        <f>F117+F118+F122+F121</f>
        <v>43865.366999999998</v>
      </c>
      <c r="G114" s="32">
        <f t="shared" ref="G114" si="107">G117+G118+G122+G121</f>
        <v>25480.291999999998</v>
      </c>
      <c r="H114" s="32">
        <f t="shared" ref="H114" si="108">H117+H118+H122+H121</f>
        <v>25480.280999999999</v>
      </c>
      <c r="I114" s="34">
        <f t="shared" si="19"/>
        <v>58.087467956212471</v>
      </c>
      <c r="J114" s="34">
        <f t="shared" si="66"/>
        <v>99.999956829380139</v>
      </c>
      <c r="K114" s="35">
        <f t="shared" si="20"/>
        <v>99.999956829380139</v>
      </c>
      <c r="L114" s="32">
        <f t="shared" si="21"/>
        <v>-1.0999999998603016E-2</v>
      </c>
      <c r="M114" s="30">
        <f t="shared" ref="M114" si="109">M117+M118+M122+M121</f>
        <v>24563.491999999998</v>
      </c>
      <c r="N114" s="35">
        <f t="shared" si="63"/>
        <v>103.73232356376691</v>
      </c>
      <c r="O114" s="87">
        <f t="shared" si="59"/>
        <v>916.78900000000067</v>
      </c>
    </row>
    <row r="115" spans="1:15" ht="15" hidden="1" customHeight="1" x14ac:dyDescent="0.2">
      <c r="A115" s="12" t="s">
        <v>77</v>
      </c>
      <c r="B115" s="12"/>
      <c r="C115" s="12"/>
      <c r="D115" s="33" t="s">
        <v>82</v>
      </c>
      <c r="E115" s="30"/>
      <c r="F115" s="30"/>
      <c r="G115" s="30"/>
      <c r="H115" s="32"/>
      <c r="I115" s="34">
        <f t="shared" si="19"/>
        <v>0</v>
      </c>
      <c r="J115" s="34" t="e">
        <f t="shared" si="66"/>
        <v>#DIV/0!</v>
      </c>
      <c r="K115" s="35">
        <f t="shared" si="20"/>
        <v>0</v>
      </c>
      <c r="L115" s="32">
        <f t="shared" si="21"/>
        <v>0</v>
      </c>
      <c r="M115" s="36"/>
      <c r="N115" s="38" t="e">
        <f t="shared" si="63"/>
        <v>#DIV/0!</v>
      </c>
      <c r="O115" s="88">
        <f t="shared" si="59"/>
        <v>0</v>
      </c>
    </row>
    <row r="116" spans="1:15" ht="15" customHeight="1" x14ac:dyDescent="0.2">
      <c r="A116" s="12"/>
      <c r="B116" s="12"/>
      <c r="C116" s="12"/>
      <c r="D116" s="7" t="s">
        <v>48</v>
      </c>
      <c r="E116" s="30"/>
      <c r="F116" s="30"/>
      <c r="G116" s="30"/>
      <c r="H116" s="32"/>
      <c r="I116" s="34">
        <f t="shared" si="19"/>
        <v>0</v>
      </c>
      <c r="J116" s="34"/>
      <c r="K116" s="35"/>
      <c r="L116" s="32">
        <f t="shared" si="21"/>
        <v>0</v>
      </c>
      <c r="M116" s="36"/>
      <c r="N116" s="38"/>
      <c r="O116" s="88">
        <f t="shared" si="59"/>
        <v>0</v>
      </c>
    </row>
    <row r="117" spans="1:15" ht="20.100000000000001" customHeight="1" x14ac:dyDescent="0.2">
      <c r="A117" s="12"/>
      <c r="B117" s="93" t="s">
        <v>271</v>
      </c>
      <c r="C117" s="93"/>
      <c r="D117" s="41" t="s">
        <v>272</v>
      </c>
      <c r="E117" s="36">
        <v>6493.4</v>
      </c>
      <c r="F117" s="36">
        <v>6168.73</v>
      </c>
      <c r="G117" s="36">
        <v>1383.4929999999999</v>
      </c>
      <c r="H117" s="31">
        <v>1383.492</v>
      </c>
      <c r="I117" s="37">
        <f t="shared" si="19"/>
        <v>22.427501284705283</v>
      </c>
      <c r="J117" s="37"/>
      <c r="K117" s="38">
        <f t="shared" si="20"/>
        <v>99.999927719186147</v>
      </c>
      <c r="L117" s="31">
        <f t="shared" si="21"/>
        <v>-9.9999999997635314E-4</v>
      </c>
      <c r="M117" s="31">
        <v>755.96400000000006</v>
      </c>
      <c r="N117" s="38">
        <f t="shared" si="63"/>
        <v>183.0103020778767</v>
      </c>
      <c r="O117" s="88">
        <f t="shared" si="59"/>
        <v>627.52799999999991</v>
      </c>
    </row>
    <row r="118" spans="1:15" ht="18.95" customHeight="1" x14ac:dyDescent="0.2">
      <c r="A118" s="12"/>
      <c r="B118" s="93" t="s">
        <v>275</v>
      </c>
      <c r="C118" s="93"/>
      <c r="D118" s="41" t="s">
        <v>273</v>
      </c>
      <c r="E118" s="36">
        <f>E120</f>
        <v>1608.36</v>
      </c>
      <c r="F118" s="36">
        <f>F120</f>
        <v>1745.942</v>
      </c>
      <c r="G118" s="36">
        <f t="shared" ref="G118" si="110">G120</f>
        <v>1042.251</v>
      </c>
      <c r="H118" s="36">
        <f t="shared" ref="H118" si="111">H120</f>
        <v>1042.25</v>
      </c>
      <c r="I118" s="37">
        <f t="shared" si="19"/>
        <v>59.6955683522133</v>
      </c>
      <c r="J118" s="37"/>
      <c r="K118" s="38">
        <f t="shared" si="20"/>
        <v>99.999904053821979</v>
      </c>
      <c r="L118" s="31">
        <f t="shared" si="21"/>
        <v>-9.9999999997635314E-4</v>
      </c>
      <c r="M118" s="36">
        <f>M120</f>
        <v>1028.3030000000001</v>
      </c>
      <c r="N118" s="38">
        <f t="shared" si="63"/>
        <v>101.35631229316651</v>
      </c>
      <c r="O118" s="88">
        <f t="shared" si="59"/>
        <v>13.946999999999889</v>
      </c>
    </row>
    <row r="119" spans="1:15" ht="15" customHeight="1" x14ac:dyDescent="0.2">
      <c r="A119" s="12"/>
      <c r="B119" s="93"/>
      <c r="C119" s="93"/>
      <c r="D119" s="40" t="s">
        <v>47</v>
      </c>
      <c r="E119" s="36"/>
      <c r="F119" s="36"/>
      <c r="G119" s="36"/>
      <c r="H119" s="31"/>
      <c r="I119" s="37">
        <f t="shared" si="19"/>
        <v>0</v>
      </c>
      <c r="J119" s="37"/>
      <c r="K119" s="38">
        <f t="shared" si="20"/>
        <v>0</v>
      </c>
      <c r="L119" s="31">
        <f t="shared" si="21"/>
        <v>0</v>
      </c>
      <c r="M119" s="36"/>
      <c r="N119" s="38"/>
      <c r="O119" s="88">
        <f t="shared" si="59"/>
        <v>0</v>
      </c>
    </row>
    <row r="120" spans="1:15" ht="19.5" customHeight="1" x14ac:dyDescent="0.2">
      <c r="A120" s="12"/>
      <c r="B120" s="93" t="s">
        <v>276</v>
      </c>
      <c r="C120" s="93"/>
      <c r="D120" s="40" t="s">
        <v>274</v>
      </c>
      <c r="E120" s="36">
        <v>1608.36</v>
      </c>
      <c r="F120" s="36">
        <v>1745.942</v>
      </c>
      <c r="G120" s="36">
        <v>1042.251</v>
      </c>
      <c r="H120" s="31">
        <v>1042.25</v>
      </c>
      <c r="I120" s="37">
        <f t="shared" si="19"/>
        <v>59.6955683522133</v>
      </c>
      <c r="J120" s="37"/>
      <c r="K120" s="38">
        <f t="shared" si="20"/>
        <v>99.999904053821979</v>
      </c>
      <c r="L120" s="31">
        <f t="shared" si="21"/>
        <v>-9.9999999997635314E-4</v>
      </c>
      <c r="M120" s="31">
        <v>1028.3030000000001</v>
      </c>
      <c r="N120" s="38">
        <f t="shared" si="63"/>
        <v>101.35631229316651</v>
      </c>
      <c r="O120" s="88">
        <f t="shared" si="59"/>
        <v>13.946999999999889</v>
      </c>
    </row>
    <row r="121" spans="1:15" ht="15" customHeight="1" x14ac:dyDescent="0.2">
      <c r="A121" s="12"/>
      <c r="B121" s="93" t="s">
        <v>277</v>
      </c>
      <c r="C121" s="93"/>
      <c r="D121" s="41" t="s">
        <v>278</v>
      </c>
      <c r="E121" s="36">
        <v>587.99400000000003</v>
      </c>
      <c r="F121" s="36">
        <v>687.99400000000003</v>
      </c>
      <c r="G121" s="36">
        <v>528.99699999999996</v>
      </c>
      <c r="H121" s="31">
        <v>528.99699999999996</v>
      </c>
      <c r="I121" s="37">
        <f t="shared" si="19"/>
        <v>76.889769387523728</v>
      </c>
      <c r="J121" s="37"/>
      <c r="K121" s="38">
        <f t="shared" si="20"/>
        <v>100</v>
      </c>
      <c r="L121" s="31">
        <f>H121-G121</f>
        <v>0</v>
      </c>
      <c r="M121" s="31">
        <v>317.01299999999998</v>
      </c>
      <c r="N121" s="38">
        <f t="shared" si="63"/>
        <v>166.86918202092659</v>
      </c>
      <c r="O121" s="88">
        <f t="shared" si="59"/>
        <v>211.98399999999998</v>
      </c>
    </row>
    <row r="122" spans="1:15" ht="15" customHeight="1" x14ac:dyDescent="0.2">
      <c r="A122" s="12"/>
      <c r="B122" s="93" t="s">
        <v>280</v>
      </c>
      <c r="C122" s="93"/>
      <c r="D122" s="41" t="s">
        <v>279</v>
      </c>
      <c r="E122" s="36">
        <f>E124+E125</f>
        <v>33930.150999999998</v>
      </c>
      <c r="F122" s="36">
        <f>F124+F125</f>
        <v>35262.701000000001</v>
      </c>
      <c r="G122" s="36">
        <f t="shared" ref="G122" si="112">G124+G125</f>
        <v>22525.550999999999</v>
      </c>
      <c r="H122" s="36">
        <f t="shared" ref="H122" si="113">H124+H125</f>
        <v>22525.542000000001</v>
      </c>
      <c r="I122" s="37">
        <f t="shared" si="19"/>
        <v>63.879230351639826</v>
      </c>
      <c r="J122" s="37"/>
      <c r="K122" s="38">
        <f t="shared" si="20"/>
        <v>99.99996004537249</v>
      </c>
      <c r="L122" s="31">
        <f t="shared" si="21"/>
        <v>-8.9999999981955625E-3</v>
      </c>
      <c r="M122" s="36">
        <f t="shared" ref="M122" si="114">M124+M125</f>
        <v>22462.212</v>
      </c>
      <c r="N122" s="38">
        <f t="shared" si="63"/>
        <v>100.28194017579391</v>
      </c>
      <c r="O122" s="88">
        <f t="shared" si="59"/>
        <v>63.330000000001746</v>
      </c>
    </row>
    <row r="123" spans="1:15" ht="15" customHeight="1" x14ac:dyDescent="0.2">
      <c r="A123" s="12"/>
      <c r="B123" s="93"/>
      <c r="C123" s="93"/>
      <c r="D123" s="40" t="s">
        <v>47</v>
      </c>
      <c r="E123" s="36"/>
      <c r="F123" s="36"/>
      <c r="G123" s="36"/>
      <c r="H123" s="31"/>
      <c r="I123" s="37">
        <f t="shared" si="19"/>
        <v>0</v>
      </c>
      <c r="J123" s="37"/>
      <c r="K123" s="38">
        <f t="shared" si="20"/>
        <v>0</v>
      </c>
      <c r="L123" s="31">
        <f t="shared" si="21"/>
        <v>0</v>
      </c>
      <c r="M123" s="36"/>
      <c r="N123" s="38"/>
      <c r="O123" s="88">
        <f t="shared" si="59"/>
        <v>0</v>
      </c>
    </row>
    <row r="124" spans="1:15" ht="24" customHeight="1" x14ac:dyDescent="0.2">
      <c r="A124" s="12"/>
      <c r="B124" s="22" t="s">
        <v>282</v>
      </c>
      <c r="C124" s="93"/>
      <c r="D124" s="40" t="s">
        <v>281</v>
      </c>
      <c r="E124" s="36">
        <v>9482.1749999999993</v>
      </c>
      <c r="F124" s="36">
        <v>9482.1749999999993</v>
      </c>
      <c r="G124" s="36">
        <v>7180.2030000000004</v>
      </c>
      <c r="H124" s="31">
        <v>7180.201</v>
      </c>
      <c r="I124" s="37">
        <f t="shared" si="19"/>
        <v>75.723143688025175</v>
      </c>
      <c r="J124" s="37"/>
      <c r="K124" s="38">
        <f t="shared" si="20"/>
        <v>99.999972145634317</v>
      </c>
      <c r="L124" s="31">
        <f t="shared" si="21"/>
        <v>-2.0000000004074536E-3</v>
      </c>
      <c r="M124" s="31">
        <v>7762.1660000000002</v>
      </c>
      <c r="N124" s="38">
        <f t="shared" si="63"/>
        <v>92.502543748742298</v>
      </c>
      <c r="O124" s="88">
        <f t="shared" si="59"/>
        <v>-581.96500000000015</v>
      </c>
    </row>
    <row r="125" spans="1:15" ht="15" customHeight="1" x14ac:dyDescent="0.2">
      <c r="A125" s="12"/>
      <c r="B125" s="22" t="s">
        <v>283</v>
      </c>
      <c r="C125" s="93"/>
      <c r="D125" s="40" t="s">
        <v>190</v>
      </c>
      <c r="E125" s="36">
        <v>24447.975999999999</v>
      </c>
      <c r="F125" s="36">
        <v>25780.526000000002</v>
      </c>
      <c r="G125" s="36">
        <v>15345.348</v>
      </c>
      <c r="H125" s="31">
        <v>15345.341</v>
      </c>
      <c r="I125" s="37">
        <f t="shared" si="19"/>
        <v>59.522994216642431</v>
      </c>
      <c r="J125" s="37"/>
      <c r="K125" s="38">
        <f t="shared" si="20"/>
        <v>99.999954383569531</v>
      </c>
      <c r="L125" s="31">
        <f t="shared" si="21"/>
        <v>-6.9999999996070983E-3</v>
      </c>
      <c r="M125" s="31">
        <v>14700.046</v>
      </c>
      <c r="N125" s="38">
        <f t="shared" si="63"/>
        <v>104.38974816813497</v>
      </c>
      <c r="O125" s="88">
        <f t="shared" si="59"/>
        <v>645.29500000000007</v>
      </c>
    </row>
    <row r="126" spans="1:15" ht="25.5" customHeight="1" x14ac:dyDescent="0.2">
      <c r="A126" s="12" t="s">
        <v>66</v>
      </c>
      <c r="B126" s="12" t="s">
        <v>284</v>
      </c>
      <c r="C126" s="12"/>
      <c r="D126" s="33" t="s">
        <v>285</v>
      </c>
      <c r="E126" s="32">
        <v>4302</v>
      </c>
      <c r="F126" s="32">
        <v>4138.4040000000005</v>
      </c>
      <c r="G126" s="32">
        <v>3360.154</v>
      </c>
      <c r="H126" s="32">
        <v>3360.154</v>
      </c>
      <c r="I126" s="34">
        <f t="shared" si="19"/>
        <v>81.194441142044127</v>
      </c>
      <c r="J126" s="34">
        <f t="shared" si="66"/>
        <v>100</v>
      </c>
      <c r="K126" s="35">
        <f t="shared" si="20"/>
        <v>100</v>
      </c>
      <c r="L126" s="32">
        <f t="shared" si="21"/>
        <v>0</v>
      </c>
      <c r="M126" s="32">
        <v>2822.3</v>
      </c>
      <c r="N126" s="35">
        <f t="shared" si="63"/>
        <v>119.05729369663041</v>
      </c>
      <c r="O126" s="87">
        <f t="shared" si="59"/>
        <v>537.85399999999981</v>
      </c>
    </row>
    <row r="127" spans="1:15" ht="14.25" hidden="1" x14ac:dyDescent="0.2">
      <c r="A127" s="12" t="s">
        <v>4</v>
      </c>
      <c r="B127" s="12"/>
      <c r="C127" s="12"/>
      <c r="D127" s="33" t="s">
        <v>5</v>
      </c>
      <c r="E127" s="32"/>
      <c r="F127" s="32"/>
      <c r="G127" s="32"/>
      <c r="H127" s="32"/>
      <c r="I127" s="34">
        <f t="shared" si="19"/>
        <v>0</v>
      </c>
      <c r="J127" s="34" t="e">
        <f t="shared" si="66"/>
        <v>#DIV/0!</v>
      </c>
      <c r="K127" s="35">
        <f t="shared" si="20"/>
        <v>0</v>
      </c>
      <c r="L127" s="32">
        <f t="shared" si="21"/>
        <v>0</v>
      </c>
      <c r="M127" s="30"/>
      <c r="N127" s="35" t="e">
        <f t="shared" si="63"/>
        <v>#DIV/0!</v>
      </c>
      <c r="O127" s="87">
        <f t="shared" si="59"/>
        <v>0</v>
      </c>
    </row>
    <row r="128" spans="1:15" ht="14.25" x14ac:dyDescent="0.2">
      <c r="A128" s="12" t="s">
        <v>42</v>
      </c>
      <c r="B128" s="12" t="s">
        <v>286</v>
      </c>
      <c r="C128" s="12"/>
      <c r="D128" s="33" t="s">
        <v>287</v>
      </c>
      <c r="E128" s="32">
        <f>E130</f>
        <v>34726.629999999997</v>
      </c>
      <c r="F128" s="32">
        <f>F130</f>
        <v>36351.016000000003</v>
      </c>
      <c r="G128" s="32">
        <f>G130</f>
        <v>25684.379000000001</v>
      </c>
      <c r="H128" s="32">
        <f>H130</f>
        <v>25684.368999999999</v>
      </c>
      <c r="I128" s="34">
        <f t="shared" si="19"/>
        <v>70.656536807664466</v>
      </c>
      <c r="J128" s="34">
        <f t="shared" si="66"/>
        <v>99.99996106582914</v>
      </c>
      <c r="K128" s="35">
        <f t="shared" si="20"/>
        <v>99.99996106582914</v>
      </c>
      <c r="L128" s="32">
        <f t="shared" si="21"/>
        <v>-1.0000000002037268E-2</v>
      </c>
      <c r="M128" s="30">
        <f>M130</f>
        <v>21156.510999999999</v>
      </c>
      <c r="N128" s="35">
        <f t="shared" si="63"/>
        <v>121.40172356396573</v>
      </c>
      <c r="O128" s="87">
        <f t="shared" si="59"/>
        <v>4527.8580000000002</v>
      </c>
    </row>
    <row r="129" spans="1:15" x14ac:dyDescent="0.2">
      <c r="A129" s="93"/>
      <c r="B129" s="93"/>
      <c r="C129" s="93"/>
      <c r="D129" s="7" t="s">
        <v>48</v>
      </c>
      <c r="E129" s="36"/>
      <c r="F129" s="36"/>
      <c r="G129" s="31"/>
      <c r="H129" s="31"/>
      <c r="I129" s="37">
        <f t="shared" si="19"/>
        <v>0</v>
      </c>
      <c r="J129" s="37"/>
      <c r="K129" s="38">
        <f t="shared" si="20"/>
        <v>0</v>
      </c>
      <c r="L129" s="31">
        <f>H129-G129</f>
        <v>0</v>
      </c>
      <c r="M129" s="36"/>
      <c r="N129" s="38"/>
      <c r="O129" s="88">
        <f t="shared" si="59"/>
        <v>0</v>
      </c>
    </row>
    <row r="130" spans="1:15" x14ac:dyDescent="0.2">
      <c r="A130" s="93" t="s">
        <v>43</v>
      </c>
      <c r="B130" s="93" t="s">
        <v>288</v>
      </c>
      <c r="C130" s="93"/>
      <c r="D130" s="7" t="s">
        <v>289</v>
      </c>
      <c r="E130" s="31">
        <v>34726.629999999997</v>
      </c>
      <c r="F130" s="31">
        <v>36351.016000000003</v>
      </c>
      <c r="G130" s="31">
        <v>25684.379000000001</v>
      </c>
      <c r="H130" s="31">
        <v>25684.368999999999</v>
      </c>
      <c r="I130" s="37">
        <f t="shared" si="19"/>
        <v>70.656536807664466</v>
      </c>
      <c r="J130" s="37"/>
      <c r="K130" s="38">
        <f t="shared" si="20"/>
        <v>99.99996106582914</v>
      </c>
      <c r="L130" s="31">
        <f t="shared" si="21"/>
        <v>-1.0000000002037268E-2</v>
      </c>
      <c r="M130" s="31">
        <v>21156.510999999999</v>
      </c>
      <c r="N130" s="38">
        <f t="shared" si="63"/>
        <v>121.40172356396573</v>
      </c>
      <c r="O130" s="88">
        <f t="shared" si="59"/>
        <v>4527.8580000000002</v>
      </c>
    </row>
    <row r="131" spans="1:15" ht="14.25" x14ac:dyDescent="0.2">
      <c r="A131" s="93"/>
      <c r="B131" s="12" t="s">
        <v>290</v>
      </c>
      <c r="C131" s="12"/>
      <c r="D131" s="33" t="s">
        <v>51</v>
      </c>
      <c r="E131" s="32">
        <f>E133</f>
        <v>26583.37</v>
      </c>
      <c r="F131" s="32">
        <f>F133</f>
        <v>26583.37</v>
      </c>
      <c r="G131" s="32">
        <f t="shared" ref="G131" si="115">G133</f>
        <v>18980</v>
      </c>
      <c r="H131" s="32">
        <f t="shared" ref="H131" si="116">H133</f>
        <v>18980</v>
      </c>
      <c r="I131" s="34">
        <f t="shared" si="19"/>
        <v>71.398020642228587</v>
      </c>
      <c r="J131" s="34"/>
      <c r="K131" s="35">
        <f t="shared" si="20"/>
        <v>100</v>
      </c>
      <c r="L131" s="32">
        <f t="shared" si="21"/>
        <v>0</v>
      </c>
      <c r="M131" s="30">
        <f t="shared" ref="M131" si="117">M133</f>
        <v>17239.648000000001</v>
      </c>
      <c r="N131" s="35">
        <f t="shared" si="63"/>
        <v>110.09505530507352</v>
      </c>
      <c r="O131" s="87">
        <f t="shared" si="59"/>
        <v>1740.351999999999</v>
      </c>
    </row>
    <row r="132" spans="1:15" x14ac:dyDescent="0.2">
      <c r="A132" s="93"/>
      <c r="B132" s="93"/>
      <c r="C132" s="93"/>
      <c r="D132" s="7" t="s">
        <v>48</v>
      </c>
      <c r="E132" s="31"/>
      <c r="F132" s="31"/>
      <c r="G132" s="31"/>
      <c r="H132" s="31"/>
      <c r="I132" s="37">
        <f t="shared" si="19"/>
        <v>0</v>
      </c>
      <c r="J132" s="37"/>
      <c r="K132" s="38">
        <f t="shared" si="20"/>
        <v>0</v>
      </c>
      <c r="L132" s="31">
        <f t="shared" si="21"/>
        <v>0</v>
      </c>
      <c r="M132" s="36"/>
      <c r="N132" s="38"/>
      <c r="O132" s="88">
        <f t="shared" si="59"/>
        <v>0</v>
      </c>
    </row>
    <row r="133" spans="1:15" x14ac:dyDescent="0.2">
      <c r="A133" s="93" t="s">
        <v>2</v>
      </c>
      <c r="B133" s="22" t="s">
        <v>291</v>
      </c>
      <c r="C133" s="22" t="s">
        <v>170</v>
      </c>
      <c r="D133" s="39" t="s">
        <v>292</v>
      </c>
      <c r="E133" s="31">
        <v>26583.37</v>
      </c>
      <c r="F133" s="31">
        <v>26583.37</v>
      </c>
      <c r="G133" s="31">
        <v>18980</v>
      </c>
      <c r="H133" s="31">
        <v>18980</v>
      </c>
      <c r="I133" s="37">
        <f t="shared" si="19"/>
        <v>71.398020642228587</v>
      </c>
      <c r="J133" s="37"/>
      <c r="K133" s="38">
        <f t="shared" si="20"/>
        <v>100</v>
      </c>
      <c r="L133" s="31">
        <f t="shared" si="21"/>
        <v>0</v>
      </c>
      <c r="M133" s="31">
        <v>17239.648000000001</v>
      </c>
      <c r="N133" s="38">
        <f t="shared" si="63"/>
        <v>110.09505530507352</v>
      </c>
      <c r="O133" s="88">
        <f t="shared" si="59"/>
        <v>1740.351999999999</v>
      </c>
    </row>
    <row r="134" spans="1:15" ht="14.25" x14ac:dyDescent="0.2">
      <c r="A134" s="93"/>
      <c r="B134" s="12" t="s">
        <v>182</v>
      </c>
      <c r="C134" s="12"/>
      <c r="D134" s="33" t="s">
        <v>376</v>
      </c>
      <c r="E134" s="32">
        <v>35068.156999999999</v>
      </c>
      <c r="F134" s="32">
        <v>35068.156999999999</v>
      </c>
      <c r="G134" s="32">
        <v>10773.156999999999</v>
      </c>
      <c r="H134" s="32">
        <v>10773.156000000001</v>
      </c>
      <c r="I134" s="34">
        <f t="shared" ref="I134:I135" si="118">IF(F134&gt;0,H134/F134*100,0)</f>
        <v>30.72062213021346</v>
      </c>
      <c r="J134" s="34"/>
      <c r="K134" s="35">
        <f t="shared" ref="K134:K135" si="119">IF(G134&gt;0,H134/G134*100,0)</f>
        <v>99.999990717669874</v>
      </c>
      <c r="L134" s="32">
        <f t="shared" ref="L134:L135" si="120">H134-G134</f>
        <v>-9.9999999838473741E-4</v>
      </c>
      <c r="M134" s="32">
        <v>14179.383</v>
      </c>
      <c r="N134" s="35">
        <f t="shared" si="63"/>
        <v>75.97760777038043</v>
      </c>
      <c r="O134" s="87">
        <f t="shared" si="59"/>
        <v>-3406.226999999999</v>
      </c>
    </row>
    <row r="135" spans="1:15" x14ac:dyDescent="0.2">
      <c r="A135" s="93"/>
      <c r="B135" s="12" t="s">
        <v>293</v>
      </c>
      <c r="C135" s="22"/>
      <c r="D135" s="62" t="s">
        <v>102</v>
      </c>
      <c r="E135" s="32">
        <v>27000</v>
      </c>
      <c r="F135" s="32">
        <v>27000</v>
      </c>
      <c r="G135" s="32">
        <v>0</v>
      </c>
      <c r="H135" s="32"/>
      <c r="I135" s="34">
        <f t="shared" si="118"/>
        <v>0</v>
      </c>
      <c r="J135" s="34"/>
      <c r="K135" s="35">
        <f t="shared" si="119"/>
        <v>0</v>
      </c>
      <c r="L135" s="32">
        <f t="shared" si="120"/>
        <v>0</v>
      </c>
      <c r="M135" s="36"/>
      <c r="N135" s="38"/>
      <c r="O135" s="88">
        <f t="shared" si="59"/>
        <v>0</v>
      </c>
    </row>
    <row r="136" spans="1:15" ht="13.5" x14ac:dyDescent="0.2">
      <c r="A136" s="93"/>
      <c r="B136" s="12" t="s">
        <v>191</v>
      </c>
      <c r="C136" s="22"/>
      <c r="D136" s="62" t="s">
        <v>294</v>
      </c>
      <c r="E136" s="32">
        <f>E138</f>
        <v>234281.5</v>
      </c>
      <c r="F136" s="32">
        <f>F138</f>
        <v>234281.5</v>
      </c>
      <c r="G136" s="32">
        <f t="shared" ref="G136" si="121">G138</f>
        <v>175711.5</v>
      </c>
      <c r="H136" s="32">
        <f t="shared" ref="H136" si="122">H138</f>
        <v>175711.5</v>
      </c>
      <c r="I136" s="34">
        <f t="shared" si="19"/>
        <v>75.000160063854807</v>
      </c>
      <c r="J136" s="34"/>
      <c r="K136" s="35">
        <f t="shared" si="20"/>
        <v>100</v>
      </c>
      <c r="L136" s="64">
        <f t="shared" si="21"/>
        <v>0</v>
      </c>
      <c r="M136" s="30">
        <f t="shared" ref="M136" si="123">M138</f>
        <v>136212.29999999999</v>
      </c>
      <c r="N136" s="35">
        <f t="shared" si="63"/>
        <v>128.99826227146889</v>
      </c>
      <c r="O136" s="87">
        <f t="shared" si="59"/>
        <v>39499.200000000012</v>
      </c>
    </row>
    <row r="137" spans="1:15" x14ac:dyDescent="0.2">
      <c r="A137" s="93"/>
      <c r="B137" s="22"/>
      <c r="C137" s="22"/>
      <c r="D137" s="7" t="s">
        <v>48</v>
      </c>
      <c r="E137" s="31"/>
      <c r="F137" s="31"/>
      <c r="G137" s="31"/>
      <c r="H137" s="31"/>
      <c r="I137" s="37"/>
      <c r="J137" s="37"/>
      <c r="K137" s="38"/>
      <c r="L137" s="31">
        <f t="shared" si="21"/>
        <v>0</v>
      </c>
      <c r="M137" s="36"/>
      <c r="N137" s="38"/>
      <c r="O137" s="88">
        <f t="shared" ref="O137:O202" si="124">H137-M137</f>
        <v>0</v>
      </c>
    </row>
    <row r="138" spans="1:15" x14ac:dyDescent="0.2">
      <c r="A138" s="93" t="s">
        <v>115</v>
      </c>
      <c r="B138" s="93" t="s">
        <v>192</v>
      </c>
      <c r="C138" s="93"/>
      <c r="D138" s="7" t="s">
        <v>116</v>
      </c>
      <c r="E138" s="36">
        <v>234281.5</v>
      </c>
      <c r="F138" s="36">
        <v>234281.5</v>
      </c>
      <c r="G138" s="36">
        <v>175711.5</v>
      </c>
      <c r="H138" s="36">
        <v>175711.5</v>
      </c>
      <c r="I138" s="37">
        <f t="shared" si="19"/>
        <v>75.000160063854807</v>
      </c>
      <c r="J138" s="37">
        <f t="shared" ref="J138:J152" si="125">H138/G138*100</f>
        <v>100</v>
      </c>
      <c r="K138" s="38">
        <f t="shared" si="20"/>
        <v>100</v>
      </c>
      <c r="L138" s="31">
        <f t="shared" si="21"/>
        <v>0</v>
      </c>
      <c r="M138" s="31">
        <v>136212.29999999999</v>
      </c>
      <c r="N138" s="38">
        <f>H138/M138*100</f>
        <v>128.99826227146889</v>
      </c>
      <c r="O138" s="88">
        <f t="shared" si="124"/>
        <v>39499.200000000012</v>
      </c>
    </row>
    <row r="139" spans="1:15" ht="38.25" hidden="1" x14ac:dyDescent="0.2">
      <c r="A139" s="93" t="s">
        <v>16</v>
      </c>
      <c r="B139" s="93"/>
      <c r="C139" s="93"/>
      <c r="D139" s="7" t="s">
        <v>23</v>
      </c>
      <c r="E139" s="36"/>
      <c r="F139" s="36"/>
      <c r="G139" s="31"/>
      <c r="H139" s="31"/>
      <c r="I139" s="37">
        <f t="shared" si="19"/>
        <v>0</v>
      </c>
      <c r="J139" s="37" t="e">
        <f t="shared" si="125"/>
        <v>#DIV/0!</v>
      </c>
      <c r="K139" s="38">
        <f t="shared" si="20"/>
        <v>0</v>
      </c>
      <c r="L139" s="31">
        <f t="shared" si="21"/>
        <v>0</v>
      </c>
      <c r="M139" s="36"/>
      <c r="N139" s="38" t="e">
        <f t="shared" si="63"/>
        <v>#DIV/0!</v>
      </c>
      <c r="O139" s="88">
        <f t="shared" si="124"/>
        <v>0</v>
      </c>
    </row>
    <row r="140" spans="1:15" ht="25.5" hidden="1" x14ac:dyDescent="0.2">
      <c r="A140" s="93" t="s">
        <v>14</v>
      </c>
      <c r="B140" s="93"/>
      <c r="C140" s="93"/>
      <c r="D140" s="7" t="s">
        <v>93</v>
      </c>
      <c r="E140" s="36"/>
      <c r="F140" s="36"/>
      <c r="G140" s="31"/>
      <c r="H140" s="31"/>
      <c r="I140" s="37">
        <f t="shared" si="19"/>
        <v>0</v>
      </c>
      <c r="J140" s="37" t="e">
        <f t="shared" si="125"/>
        <v>#DIV/0!</v>
      </c>
      <c r="K140" s="38">
        <f t="shared" si="20"/>
        <v>0</v>
      </c>
      <c r="L140" s="31">
        <f t="shared" si="21"/>
        <v>0</v>
      </c>
      <c r="M140" s="36"/>
      <c r="N140" s="38" t="e">
        <f t="shared" si="63"/>
        <v>#DIV/0!</v>
      </c>
      <c r="O140" s="88">
        <f t="shared" si="124"/>
        <v>0</v>
      </c>
    </row>
    <row r="141" spans="1:15" ht="28.5" customHeight="1" x14ac:dyDescent="0.2">
      <c r="A141" s="93" t="s">
        <v>13</v>
      </c>
      <c r="B141" s="12" t="s">
        <v>411</v>
      </c>
      <c r="C141" s="12"/>
      <c r="D141" s="62" t="s">
        <v>412</v>
      </c>
      <c r="E141" s="31"/>
      <c r="F141" s="31"/>
      <c r="G141" s="31"/>
      <c r="H141" s="31"/>
      <c r="I141" s="37">
        <f t="shared" si="19"/>
        <v>0</v>
      </c>
      <c r="J141" s="37" t="e">
        <f t="shared" si="125"/>
        <v>#DIV/0!</v>
      </c>
      <c r="K141" s="38">
        <f t="shared" si="20"/>
        <v>0</v>
      </c>
      <c r="L141" s="31">
        <f t="shared" si="21"/>
        <v>0</v>
      </c>
      <c r="M141" s="30">
        <f>M143</f>
        <v>1709.922</v>
      </c>
      <c r="N141" s="38">
        <f t="shared" si="63"/>
        <v>0</v>
      </c>
      <c r="O141" s="88">
        <f t="shared" si="124"/>
        <v>-1709.922</v>
      </c>
    </row>
    <row r="142" spans="1:15" ht="15" customHeight="1" x14ac:dyDescent="0.2">
      <c r="A142" s="93"/>
      <c r="B142" s="12"/>
      <c r="C142" s="12"/>
      <c r="D142" s="7" t="s">
        <v>48</v>
      </c>
      <c r="E142" s="31"/>
      <c r="F142" s="31"/>
      <c r="G142" s="31"/>
      <c r="H142" s="31"/>
      <c r="I142" s="37"/>
      <c r="J142" s="37"/>
      <c r="K142" s="38"/>
      <c r="L142" s="31"/>
      <c r="M142" s="36"/>
      <c r="N142" s="38"/>
      <c r="O142" s="88">
        <f t="shared" ref="O142:O143" si="126">H142-M142</f>
        <v>0</v>
      </c>
    </row>
    <row r="143" spans="1:15" ht="25.5" customHeight="1" x14ac:dyDescent="0.2">
      <c r="A143" s="93"/>
      <c r="B143" s="93" t="s">
        <v>413</v>
      </c>
      <c r="C143" s="93"/>
      <c r="D143" s="7" t="s">
        <v>414</v>
      </c>
      <c r="E143" s="31"/>
      <c r="F143" s="31"/>
      <c r="G143" s="31"/>
      <c r="H143" s="31"/>
      <c r="I143" s="37"/>
      <c r="J143" s="37"/>
      <c r="K143" s="38"/>
      <c r="L143" s="31"/>
      <c r="M143" s="36">
        <v>1709.922</v>
      </c>
      <c r="N143" s="38">
        <f t="shared" ref="N143" si="127">H143/M143*100</f>
        <v>0</v>
      </c>
      <c r="O143" s="88">
        <f t="shared" si="126"/>
        <v>-1709.922</v>
      </c>
    </row>
    <row r="144" spans="1:15" ht="25.5" x14ac:dyDescent="0.2">
      <c r="A144" s="93" t="s">
        <v>197</v>
      </c>
      <c r="B144" s="12" t="s">
        <v>295</v>
      </c>
      <c r="C144" s="12"/>
      <c r="D144" s="62" t="s">
        <v>296</v>
      </c>
      <c r="E144" s="32">
        <f>E146</f>
        <v>47365.23</v>
      </c>
      <c r="F144" s="32">
        <f>F146</f>
        <v>47901.099000000002</v>
      </c>
      <c r="G144" s="32">
        <f>G146</f>
        <v>35799.008000000002</v>
      </c>
      <c r="H144" s="32">
        <f t="shared" ref="H144" si="128">H146</f>
        <v>35799.008000000002</v>
      </c>
      <c r="I144" s="34">
        <f t="shared" si="19"/>
        <v>74.735253986552578</v>
      </c>
      <c r="J144" s="34">
        <f t="shared" si="125"/>
        <v>100</v>
      </c>
      <c r="K144" s="35">
        <f t="shared" si="20"/>
        <v>100</v>
      </c>
      <c r="L144" s="32">
        <f t="shared" si="21"/>
        <v>0</v>
      </c>
      <c r="M144" s="30">
        <f t="shared" ref="M144" si="129">M146</f>
        <v>5271.1319999999996</v>
      </c>
      <c r="N144" s="84" t="s">
        <v>421</v>
      </c>
      <c r="O144" s="87">
        <f t="shared" si="124"/>
        <v>30527.876000000004</v>
      </c>
    </row>
    <row r="145" spans="1:15" x14ac:dyDescent="0.2">
      <c r="A145" s="93" t="s">
        <v>44</v>
      </c>
      <c r="B145" s="93"/>
      <c r="C145" s="93"/>
      <c r="D145" s="7" t="s">
        <v>48</v>
      </c>
      <c r="E145" s="31"/>
      <c r="F145" s="31"/>
      <c r="G145" s="31"/>
      <c r="H145" s="31"/>
      <c r="I145" s="37">
        <f t="shared" si="19"/>
        <v>0</v>
      </c>
      <c r="J145" s="37" t="e">
        <f t="shared" si="125"/>
        <v>#DIV/0!</v>
      </c>
      <c r="K145" s="38">
        <f t="shared" si="20"/>
        <v>0</v>
      </c>
      <c r="L145" s="31">
        <f t="shared" si="21"/>
        <v>0</v>
      </c>
      <c r="M145" s="36"/>
      <c r="N145" s="65" t="e">
        <f t="shared" ref="N145" si="130">H145/M145*100</f>
        <v>#DIV/0!</v>
      </c>
      <c r="O145" s="88">
        <f t="shared" si="124"/>
        <v>0</v>
      </c>
    </row>
    <row r="146" spans="1:15" ht="22.5" x14ac:dyDescent="0.2">
      <c r="A146" s="93" t="s">
        <v>13</v>
      </c>
      <c r="B146" s="93" t="s">
        <v>297</v>
      </c>
      <c r="C146" s="93"/>
      <c r="D146" s="7" t="s">
        <v>298</v>
      </c>
      <c r="E146" s="31">
        <v>47365.23</v>
      </c>
      <c r="F146" s="31">
        <v>47901.099000000002</v>
      </c>
      <c r="G146" s="31">
        <v>35799.008000000002</v>
      </c>
      <c r="H146" s="31">
        <v>35799.008000000002</v>
      </c>
      <c r="I146" s="37">
        <f t="shared" ref="I146:I154" si="131">IF(F146&gt;0,H146/F146*100,0)</f>
        <v>74.735253986552578</v>
      </c>
      <c r="J146" s="37">
        <f t="shared" si="125"/>
        <v>100</v>
      </c>
      <c r="K146" s="38">
        <f t="shared" ref="K146:K243" si="132">IF(G146&gt;0,H146/G146*100,0)</f>
        <v>100</v>
      </c>
      <c r="L146" s="31">
        <f t="shared" ref="L146" si="133">H146-G146</f>
        <v>0</v>
      </c>
      <c r="M146" s="31">
        <v>5271.1319999999996</v>
      </c>
      <c r="N146" s="83" t="s">
        <v>421</v>
      </c>
      <c r="O146" s="88">
        <f t="shared" si="124"/>
        <v>30527.876000000004</v>
      </c>
    </row>
    <row r="147" spans="1:15" ht="25.5" hidden="1" x14ac:dyDescent="0.2">
      <c r="A147" s="93" t="s">
        <v>20</v>
      </c>
      <c r="B147" s="93"/>
      <c r="C147" s="93"/>
      <c r="D147" s="7" t="s">
        <v>21</v>
      </c>
      <c r="E147" s="31"/>
      <c r="F147" s="31"/>
      <c r="G147" s="31"/>
      <c r="H147" s="31"/>
      <c r="I147" s="37">
        <f t="shared" si="131"/>
        <v>0</v>
      </c>
      <c r="J147" s="37" t="e">
        <f t="shared" si="125"/>
        <v>#DIV/0!</v>
      </c>
      <c r="K147" s="38">
        <f t="shared" si="132"/>
        <v>0</v>
      </c>
      <c r="L147" s="31">
        <f t="shared" ref="L147:L148" si="134">H147-G147</f>
        <v>0</v>
      </c>
      <c r="M147" s="36"/>
      <c r="N147" s="65" t="e">
        <f t="shared" ref="N147:N210" si="135">H147/M147*100</f>
        <v>#DIV/0!</v>
      </c>
      <c r="O147" s="88">
        <f t="shared" si="124"/>
        <v>0</v>
      </c>
    </row>
    <row r="148" spans="1:15" ht="25.5" customHeight="1" x14ac:dyDescent="0.2">
      <c r="A148" s="93"/>
      <c r="B148" s="12" t="s">
        <v>346</v>
      </c>
      <c r="C148" s="12"/>
      <c r="D148" s="62" t="s">
        <v>347</v>
      </c>
      <c r="E148" s="32"/>
      <c r="F148" s="32">
        <v>10760.163</v>
      </c>
      <c r="G148" s="32">
        <v>8374.8070000000007</v>
      </c>
      <c r="H148" s="32">
        <v>8374.8060000000005</v>
      </c>
      <c r="I148" s="34">
        <f t="shared" si="131"/>
        <v>77.831590469400879</v>
      </c>
      <c r="J148" s="34"/>
      <c r="K148" s="35">
        <f t="shared" si="132"/>
        <v>99.999988059426329</v>
      </c>
      <c r="L148" s="32">
        <f t="shared" si="134"/>
        <v>-1.0000000002037268E-3</v>
      </c>
      <c r="M148" s="32">
        <v>6669.2</v>
      </c>
      <c r="N148" s="35">
        <f t="shared" si="135"/>
        <v>125.57437173873929</v>
      </c>
      <c r="O148" s="87">
        <f t="shared" si="124"/>
        <v>1705.6060000000007</v>
      </c>
    </row>
    <row r="149" spans="1:15" ht="15.75" x14ac:dyDescent="0.2">
      <c r="A149" s="93"/>
      <c r="B149" s="93"/>
      <c r="C149" s="93"/>
      <c r="D149" s="44" t="s">
        <v>84</v>
      </c>
      <c r="E149" s="30">
        <f>E7+E8+E9+E10+E78+E79+E81+E98+E99+E112+E114+E126+E128+E131+E135+E136+E144+E134+E97</f>
        <v>3507569.6769999997</v>
      </c>
      <c r="F149" s="45">
        <f>F7+F8+F9+F10+F78+F79+F81+F98+F99+F112+F114+F126+F128+F131+F135+F136+F144+F134+F97+F148</f>
        <v>3627384.8423299994</v>
      </c>
      <c r="G149" s="45">
        <f>G7+G8+G9+G10+G78+G79+G81+G98+G99+G112+G114+G126+G128+G131+G135+G136+G144+G134+G97+G148</f>
        <v>2698883.8793300004</v>
      </c>
      <c r="H149" s="30">
        <f>H7+H8+H9+H10+H78+H79+H81+H98+H99+H112+H114+H126+H128+H131+H135+H136+H144+H134+H97+H148</f>
        <v>2664240.3459999999</v>
      </c>
      <c r="I149" s="34">
        <f t="shared" si="131"/>
        <v>73.447964905997196</v>
      </c>
      <c r="J149" s="34">
        <f t="shared" si="125"/>
        <v>98.716375550822107</v>
      </c>
      <c r="K149" s="35">
        <f t="shared" si="132"/>
        <v>98.716375550822107</v>
      </c>
      <c r="L149" s="32">
        <f>H149-G149</f>
        <v>-34643.533330000471</v>
      </c>
      <c r="M149" s="30">
        <f>M7+M8+M9+M10+M78+M79+M81+M98+M99+M112+M114+M126+M128+M131+M135+M136+M144+M134+M97+M148+M141</f>
        <v>2286792.1489999997</v>
      </c>
      <c r="N149" s="35">
        <f t="shared" si="135"/>
        <v>116.50557516410296</v>
      </c>
      <c r="O149" s="87">
        <f t="shared" si="124"/>
        <v>377448.19700000016</v>
      </c>
    </row>
    <row r="150" spans="1:15" ht="15.75" hidden="1" customHeight="1" x14ac:dyDescent="0.2">
      <c r="A150" s="93"/>
      <c r="B150" s="93"/>
      <c r="C150" s="93"/>
      <c r="D150" s="46"/>
      <c r="E150" s="36"/>
      <c r="F150" s="36"/>
      <c r="G150" s="32"/>
      <c r="H150" s="30"/>
      <c r="I150" s="37">
        <f t="shared" si="131"/>
        <v>0</v>
      </c>
      <c r="J150" s="37"/>
      <c r="K150" s="38">
        <f t="shared" si="132"/>
        <v>0</v>
      </c>
      <c r="L150" s="32">
        <f t="shared" ref="L150:L154" si="136">H150-G150</f>
        <v>0</v>
      </c>
      <c r="M150" s="36"/>
      <c r="N150" s="38" t="e">
        <f t="shared" si="135"/>
        <v>#DIV/0!</v>
      </c>
      <c r="O150" s="88">
        <f t="shared" si="124"/>
        <v>0</v>
      </c>
    </row>
    <row r="151" spans="1:15" s="8" customFormat="1" ht="15.75" hidden="1" customHeight="1" x14ac:dyDescent="0.2">
      <c r="A151" s="12"/>
      <c r="B151" s="12"/>
      <c r="C151" s="12"/>
      <c r="D151" s="47" t="s">
        <v>10</v>
      </c>
      <c r="E151" s="30">
        <f>E152</f>
        <v>0</v>
      </c>
      <c r="F151" s="30">
        <f>F152</f>
        <v>0</v>
      </c>
      <c r="G151" s="32">
        <f>G152</f>
        <v>0</v>
      </c>
      <c r="H151" s="30">
        <f>H152</f>
        <v>0</v>
      </c>
      <c r="I151" s="37">
        <f t="shared" si="131"/>
        <v>0</v>
      </c>
      <c r="J151" s="34" t="e">
        <f t="shared" si="125"/>
        <v>#DIV/0!</v>
      </c>
      <c r="K151" s="35">
        <f t="shared" si="132"/>
        <v>0</v>
      </c>
      <c r="L151" s="32">
        <f t="shared" si="136"/>
        <v>0</v>
      </c>
      <c r="M151" s="36"/>
      <c r="N151" s="38" t="e">
        <f t="shared" si="135"/>
        <v>#DIV/0!</v>
      </c>
      <c r="O151" s="88">
        <f t="shared" si="124"/>
        <v>0</v>
      </c>
    </row>
    <row r="152" spans="1:15" ht="25.5" hidden="1" customHeight="1" x14ac:dyDescent="0.2">
      <c r="A152" s="93" t="s">
        <v>97</v>
      </c>
      <c r="B152" s="93"/>
      <c r="C152" s="93"/>
      <c r="D152" s="7" t="s">
        <v>1</v>
      </c>
      <c r="E152" s="36"/>
      <c r="F152" s="36"/>
      <c r="G152" s="31"/>
      <c r="H152" s="36"/>
      <c r="I152" s="37">
        <f t="shared" si="131"/>
        <v>0</v>
      </c>
      <c r="J152" s="37" t="e">
        <f t="shared" si="125"/>
        <v>#DIV/0!</v>
      </c>
      <c r="K152" s="38">
        <f t="shared" si="132"/>
        <v>0</v>
      </c>
      <c r="L152" s="32">
        <f t="shared" si="136"/>
        <v>0</v>
      </c>
      <c r="M152" s="36"/>
      <c r="N152" s="38" t="e">
        <f t="shared" si="135"/>
        <v>#DIV/0!</v>
      </c>
      <c r="O152" s="88">
        <f t="shared" si="124"/>
        <v>0</v>
      </c>
    </row>
    <row r="153" spans="1:15" x14ac:dyDescent="0.2">
      <c r="A153" s="93"/>
      <c r="B153" s="93"/>
      <c r="C153" s="93"/>
      <c r="D153" s="7"/>
      <c r="E153" s="36" t="s">
        <v>196</v>
      </c>
      <c r="F153" s="36"/>
      <c r="G153" s="32"/>
      <c r="H153" s="30"/>
      <c r="I153" s="37">
        <f t="shared" si="131"/>
        <v>0</v>
      </c>
      <c r="J153" s="37"/>
      <c r="K153" s="38">
        <f t="shared" si="132"/>
        <v>0</v>
      </c>
      <c r="L153" s="32">
        <f t="shared" si="136"/>
        <v>0</v>
      </c>
      <c r="M153" s="36"/>
      <c r="N153" s="38"/>
      <c r="O153" s="88">
        <f t="shared" si="124"/>
        <v>0</v>
      </c>
    </row>
    <row r="154" spans="1:15" ht="15.75" x14ac:dyDescent="0.2">
      <c r="A154" s="93"/>
      <c r="B154" s="93"/>
      <c r="C154" s="93"/>
      <c r="D154" s="48" t="s">
        <v>57</v>
      </c>
      <c r="E154" s="36"/>
      <c r="F154" s="36"/>
      <c r="G154" s="30"/>
      <c r="H154" s="36"/>
      <c r="I154" s="37">
        <f t="shared" si="131"/>
        <v>0</v>
      </c>
      <c r="J154" s="37"/>
      <c r="K154" s="38">
        <f t="shared" si="132"/>
        <v>0</v>
      </c>
      <c r="L154" s="32">
        <f t="shared" si="136"/>
        <v>0</v>
      </c>
      <c r="M154" s="36"/>
      <c r="N154" s="38"/>
      <c r="O154" s="88">
        <f t="shared" si="124"/>
        <v>0</v>
      </c>
    </row>
    <row r="155" spans="1:15" ht="14.25" x14ac:dyDescent="0.2">
      <c r="A155" s="12"/>
      <c r="B155" s="12"/>
      <c r="C155" s="12"/>
      <c r="D155" s="33" t="s">
        <v>19</v>
      </c>
      <c r="E155" s="32">
        <v>70446.198000000004</v>
      </c>
      <c r="F155" s="32">
        <v>70446.198000000004</v>
      </c>
      <c r="G155" s="32"/>
      <c r="H155" s="32">
        <v>73402.044999999998</v>
      </c>
      <c r="I155" s="34">
        <f>IF(F155&gt;0,H155/F155*100,0)</f>
        <v>104.19589287132287</v>
      </c>
      <c r="J155" s="34"/>
      <c r="K155" s="35">
        <f t="shared" si="132"/>
        <v>0</v>
      </c>
      <c r="L155" s="32"/>
      <c r="M155" s="32">
        <v>49812.491999999998</v>
      </c>
      <c r="N155" s="35">
        <f t="shared" si="135"/>
        <v>147.35670120659694</v>
      </c>
      <c r="O155" s="87">
        <f t="shared" si="124"/>
        <v>23589.553</v>
      </c>
    </row>
    <row r="156" spans="1:15" ht="14.25" x14ac:dyDescent="0.2">
      <c r="A156" s="12" t="s">
        <v>58</v>
      </c>
      <c r="B156" s="26" t="s">
        <v>208</v>
      </c>
      <c r="C156" s="26"/>
      <c r="D156" s="33" t="s">
        <v>55</v>
      </c>
      <c r="E156" s="30">
        <v>11306.998</v>
      </c>
      <c r="F156" s="30">
        <v>12112.713</v>
      </c>
      <c r="G156" s="32"/>
      <c r="H156" s="32">
        <v>2833.578</v>
      </c>
      <c r="I156" s="34">
        <f t="shared" ref="I156:I270" si="137">IF(F156&gt;0,H156/F156*100,0)</f>
        <v>23.393421440762278</v>
      </c>
      <c r="J156" s="34"/>
      <c r="K156" s="35">
        <f t="shared" si="132"/>
        <v>0</v>
      </c>
      <c r="L156" s="32"/>
      <c r="M156" s="32">
        <v>2676.1320000000001</v>
      </c>
      <c r="N156" s="35">
        <f t="shared" si="135"/>
        <v>105.88334207729663</v>
      </c>
      <c r="O156" s="87">
        <f t="shared" si="124"/>
        <v>157.44599999999991</v>
      </c>
    </row>
    <row r="157" spans="1:15" ht="14.25" x14ac:dyDescent="0.2">
      <c r="A157" s="12" t="s">
        <v>59</v>
      </c>
      <c r="B157" s="12" t="s">
        <v>121</v>
      </c>
      <c r="C157" s="12"/>
      <c r="D157" s="33" t="s">
        <v>54</v>
      </c>
      <c r="E157" s="30">
        <v>9232.5049999999992</v>
      </c>
      <c r="F157" s="30">
        <v>52410.455999999998</v>
      </c>
      <c r="G157" s="32"/>
      <c r="H157" s="32">
        <v>13624.034</v>
      </c>
      <c r="I157" s="34">
        <f>IF(F157&gt;0,H157/F157*100,0)</f>
        <v>25.994877815983898</v>
      </c>
      <c r="J157" s="34"/>
      <c r="K157" s="35">
        <f t="shared" si="132"/>
        <v>0</v>
      </c>
      <c r="L157" s="32"/>
      <c r="M157" s="32">
        <v>22364.237000000001</v>
      </c>
      <c r="N157" s="35">
        <f t="shared" si="135"/>
        <v>60.918841094377598</v>
      </c>
      <c r="O157" s="87">
        <f t="shared" si="124"/>
        <v>-8740.2030000000013</v>
      </c>
    </row>
    <row r="158" spans="1:15" ht="14.25" x14ac:dyDescent="0.2">
      <c r="A158" s="12" t="s">
        <v>60</v>
      </c>
      <c r="B158" s="12" t="s">
        <v>122</v>
      </c>
      <c r="C158" s="12"/>
      <c r="D158" s="33" t="s">
        <v>53</v>
      </c>
      <c r="E158" s="30">
        <v>80661.52</v>
      </c>
      <c r="F158" s="30">
        <v>103146.808</v>
      </c>
      <c r="G158" s="32"/>
      <c r="H158" s="32">
        <v>18314.182000000001</v>
      </c>
      <c r="I158" s="34">
        <f t="shared" si="137"/>
        <v>17.755452015538861</v>
      </c>
      <c r="J158" s="34"/>
      <c r="K158" s="35">
        <f t="shared" si="132"/>
        <v>0</v>
      </c>
      <c r="L158" s="32"/>
      <c r="M158" s="32">
        <v>49717.794000000002</v>
      </c>
      <c r="N158" s="35">
        <f t="shared" si="135"/>
        <v>36.83627234144781</v>
      </c>
      <c r="O158" s="87">
        <f t="shared" si="124"/>
        <v>-31403.612000000001</v>
      </c>
    </row>
    <row r="159" spans="1:15" ht="14.25" x14ac:dyDescent="0.2">
      <c r="A159" s="12" t="s">
        <v>61</v>
      </c>
      <c r="B159" s="12" t="s">
        <v>123</v>
      </c>
      <c r="C159" s="12"/>
      <c r="D159" s="33" t="s">
        <v>108</v>
      </c>
      <c r="E159" s="30">
        <f>E162+E165+E171+E174+E177+E185</f>
        <v>2924.7809999999999</v>
      </c>
      <c r="F159" s="45">
        <f>F162+F165+F171+F174+F177+F185+F180+F168</f>
        <v>11011.666970000002</v>
      </c>
      <c r="G159" s="30">
        <f>G162+G165+G171+G174+G177+G185+G180+G168</f>
        <v>0</v>
      </c>
      <c r="H159" s="30">
        <f>H162+H165+H171+H174+H177+H185+H180+H168</f>
        <v>8316.0310000000009</v>
      </c>
      <c r="I159" s="34">
        <f t="shared" si="137"/>
        <v>75.520182572321275</v>
      </c>
      <c r="J159" s="34"/>
      <c r="K159" s="35">
        <f t="shared" si="132"/>
        <v>0</v>
      </c>
      <c r="L159" s="32"/>
      <c r="M159" s="32">
        <f>M162+M165+M168+M171+M174+M177+M180+M185</f>
        <v>13450.521999999999</v>
      </c>
      <c r="N159" s="79">
        <f t="shared" si="135"/>
        <v>61.826827241351687</v>
      </c>
      <c r="O159" s="87">
        <f t="shared" si="124"/>
        <v>-5134.4909999999982</v>
      </c>
    </row>
    <row r="160" spans="1:15" x14ac:dyDescent="0.2">
      <c r="A160" s="93"/>
      <c r="B160" s="93"/>
      <c r="C160" s="93"/>
      <c r="D160" s="41" t="s">
        <v>48</v>
      </c>
      <c r="E160" s="36"/>
      <c r="F160" s="36"/>
      <c r="G160" s="36"/>
      <c r="H160" s="36"/>
      <c r="I160" s="34">
        <f t="shared" si="137"/>
        <v>0</v>
      </c>
      <c r="J160" s="34"/>
      <c r="K160" s="35">
        <f t="shared" si="132"/>
        <v>0</v>
      </c>
      <c r="L160" s="32"/>
      <c r="M160" s="36"/>
      <c r="N160" s="79"/>
      <c r="O160" s="88">
        <f t="shared" si="124"/>
        <v>0</v>
      </c>
    </row>
    <row r="161" spans="1:16" ht="81" hidden="1" customHeight="1" x14ac:dyDescent="0.2">
      <c r="A161" s="93" t="s">
        <v>88</v>
      </c>
      <c r="B161" s="21"/>
      <c r="C161" s="21"/>
      <c r="D161" s="49" t="s">
        <v>109</v>
      </c>
      <c r="E161" s="36"/>
      <c r="F161" s="36"/>
      <c r="G161" s="36"/>
      <c r="H161" s="36"/>
      <c r="I161" s="34">
        <f t="shared" si="137"/>
        <v>0</v>
      </c>
      <c r="J161" s="34"/>
      <c r="K161" s="35">
        <f t="shared" si="132"/>
        <v>0</v>
      </c>
      <c r="L161" s="32"/>
      <c r="M161" s="36"/>
      <c r="N161" s="79" t="e">
        <f t="shared" si="135"/>
        <v>#DIV/0!</v>
      </c>
      <c r="O161" s="88">
        <f t="shared" si="124"/>
        <v>0</v>
      </c>
    </row>
    <row r="162" spans="1:16" ht="23.45" customHeight="1" x14ac:dyDescent="0.2">
      <c r="A162" s="93"/>
      <c r="B162" s="93" t="s">
        <v>132</v>
      </c>
      <c r="C162" s="93"/>
      <c r="D162" s="41" t="s">
        <v>212</v>
      </c>
      <c r="E162" s="36">
        <f>E164</f>
        <v>100</v>
      </c>
      <c r="F162" s="36">
        <f t="shared" ref="F162:H162" si="138">F164</f>
        <v>100</v>
      </c>
      <c r="G162" s="36">
        <f t="shared" si="138"/>
        <v>0</v>
      </c>
      <c r="H162" s="36">
        <f t="shared" si="138"/>
        <v>52.225999999999999</v>
      </c>
      <c r="I162" s="37">
        <f t="shared" si="137"/>
        <v>52.225999999999992</v>
      </c>
      <c r="J162" s="37"/>
      <c r="K162" s="38">
        <f t="shared" si="132"/>
        <v>0</v>
      </c>
      <c r="L162" s="31"/>
      <c r="M162" s="36">
        <f t="shared" ref="M162" si="139">M164</f>
        <v>148.68799999999999</v>
      </c>
      <c r="N162" s="78">
        <f t="shared" si="135"/>
        <v>35.124556117507808</v>
      </c>
      <c r="O162" s="88">
        <f t="shared" si="124"/>
        <v>-96.461999999999989</v>
      </c>
      <c r="P162" s="2">
        <v>44</v>
      </c>
    </row>
    <row r="163" spans="1:16" ht="12" customHeight="1" x14ac:dyDescent="0.2">
      <c r="A163" s="93"/>
      <c r="B163" s="93"/>
      <c r="C163" s="93"/>
      <c r="D163" s="40" t="s">
        <v>47</v>
      </c>
      <c r="E163" s="36"/>
      <c r="F163" s="36"/>
      <c r="G163" s="36"/>
      <c r="H163" s="36"/>
      <c r="I163" s="37">
        <f t="shared" si="137"/>
        <v>0</v>
      </c>
      <c r="J163" s="37"/>
      <c r="K163" s="38">
        <f t="shared" si="132"/>
        <v>0</v>
      </c>
      <c r="L163" s="31"/>
      <c r="M163" s="36"/>
      <c r="N163" s="78"/>
      <c r="O163" s="88">
        <f t="shared" si="124"/>
        <v>0</v>
      </c>
    </row>
    <row r="164" spans="1:16" ht="15" customHeight="1" x14ac:dyDescent="0.2">
      <c r="A164" s="93"/>
      <c r="B164" s="93" t="s">
        <v>198</v>
      </c>
      <c r="C164" s="93"/>
      <c r="D164" s="50" t="s">
        <v>299</v>
      </c>
      <c r="E164" s="36">
        <v>100</v>
      </c>
      <c r="F164" s="36">
        <v>100</v>
      </c>
      <c r="G164" s="36"/>
      <c r="H164" s="36">
        <v>52.225999999999999</v>
      </c>
      <c r="I164" s="37">
        <f t="shared" si="137"/>
        <v>52.225999999999992</v>
      </c>
      <c r="J164" s="37"/>
      <c r="K164" s="38">
        <f t="shared" si="132"/>
        <v>0</v>
      </c>
      <c r="L164" s="31"/>
      <c r="M164" s="36">
        <v>148.68799999999999</v>
      </c>
      <c r="N164" s="78">
        <f t="shared" si="135"/>
        <v>35.124556117507808</v>
      </c>
      <c r="O164" s="88">
        <f t="shared" si="124"/>
        <v>-96.461999999999989</v>
      </c>
    </row>
    <row r="165" spans="1:16" ht="23.45" customHeight="1" x14ac:dyDescent="0.2">
      <c r="A165" s="93"/>
      <c r="B165" s="93" t="s">
        <v>183</v>
      </c>
      <c r="C165" s="93"/>
      <c r="D165" s="41" t="s">
        <v>229</v>
      </c>
      <c r="E165" s="36">
        <f>E167</f>
        <v>60</v>
      </c>
      <c r="F165" s="36">
        <f t="shared" ref="F165" si="140">F167</f>
        <v>94.992000000000004</v>
      </c>
      <c r="G165" s="36"/>
      <c r="H165" s="36">
        <f>H167</f>
        <v>94.992000000000004</v>
      </c>
      <c r="I165" s="37">
        <f t="shared" si="137"/>
        <v>100</v>
      </c>
      <c r="J165" s="37"/>
      <c r="K165" s="38">
        <f t="shared" si="132"/>
        <v>0</v>
      </c>
      <c r="L165" s="31"/>
      <c r="M165" s="36">
        <f>M167</f>
        <v>0</v>
      </c>
      <c r="N165" s="65" t="e">
        <f t="shared" si="135"/>
        <v>#DIV/0!</v>
      </c>
      <c r="O165" s="88">
        <f t="shared" si="124"/>
        <v>94.992000000000004</v>
      </c>
    </row>
    <row r="166" spans="1:16" ht="14.25" customHeight="1" x14ac:dyDescent="0.2">
      <c r="A166" s="93"/>
      <c r="B166" s="93"/>
      <c r="C166" s="93"/>
      <c r="D166" s="40" t="s">
        <v>47</v>
      </c>
      <c r="E166" s="36"/>
      <c r="F166" s="36"/>
      <c r="G166" s="36"/>
      <c r="H166" s="36"/>
      <c r="I166" s="37">
        <f t="shared" si="137"/>
        <v>0</v>
      </c>
      <c r="J166" s="37"/>
      <c r="K166" s="38">
        <f t="shared" si="132"/>
        <v>0</v>
      </c>
      <c r="L166" s="31"/>
      <c r="M166" s="36"/>
      <c r="N166" s="65" t="e">
        <f t="shared" si="135"/>
        <v>#DIV/0!</v>
      </c>
      <c r="O166" s="88">
        <f t="shared" si="124"/>
        <v>0</v>
      </c>
    </row>
    <row r="167" spans="1:16" ht="24.75" customHeight="1" x14ac:dyDescent="0.2">
      <c r="A167" s="93" t="s">
        <v>70</v>
      </c>
      <c r="B167" s="22" t="s">
        <v>150</v>
      </c>
      <c r="C167" s="22" t="s">
        <v>151</v>
      </c>
      <c r="D167" s="40" t="s">
        <v>152</v>
      </c>
      <c r="E167" s="36">
        <v>60</v>
      </c>
      <c r="F167" s="36">
        <v>94.992000000000004</v>
      </c>
      <c r="G167" s="36"/>
      <c r="H167" s="36">
        <v>94.992000000000004</v>
      </c>
      <c r="I167" s="37">
        <f t="shared" si="137"/>
        <v>100</v>
      </c>
      <c r="J167" s="37"/>
      <c r="K167" s="38">
        <f t="shared" si="132"/>
        <v>0</v>
      </c>
      <c r="L167" s="31"/>
      <c r="M167" s="36"/>
      <c r="N167" s="65" t="e">
        <f t="shared" si="135"/>
        <v>#DIV/0!</v>
      </c>
      <c r="O167" s="88">
        <f t="shared" si="124"/>
        <v>94.992000000000004</v>
      </c>
    </row>
    <row r="168" spans="1:16" ht="24.75" customHeight="1" x14ac:dyDescent="0.2">
      <c r="A168" s="93"/>
      <c r="B168" s="93" t="s">
        <v>158</v>
      </c>
      <c r="C168" s="22"/>
      <c r="D168" s="41" t="s">
        <v>159</v>
      </c>
      <c r="E168" s="36"/>
      <c r="F168" s="36">
        <f>F170</f>
        <v>17</v>
      </c>
      <c r="G168" s="36">
        <f t="shared" ref="G168:H168" si="141">G170</f>
        <v>0</v>
      </c>
      <c r="H168" s="36">
        <f t="shared" si="141"/>
        <v>17</v>
      </c>
      <c r="I168" s="37">
        <f t="shared" ref="I168:I170" si="142">IF(F168&gt;0,H168/F168*100,0)</f>
        <v>100</v>
      </c>
      <c r="J168" s="37"/>
      <c r="K168" s="38">
        <f t="shared" ref="K168:K170" si="143">IF(G168&gt;0,H168/G168*100,0)</f>
        <v>0</v>
      </c>
      <c r="L168" s="31"/>
      <c r="M168" s="36"/>
      <c r="N168" s="65" t="e">
        <f t="shared" ref="N168:N170" si="144">H168/M168*100</f>
        <v>#DIV/0!</v>
      </c>
      <c r="O168" s="88">
        <f t="shared" si="124"/>
        <v>17</v>
      </c>
    </row>
    <row r="169" spans="1:16" ht="12.95" customHeight="1" x14ac:dyDescent="0.2">
      <c r="A169" s="93"/>
      <c r="B169" s="22"/>
      <c r="C169" s="22"/>
      <c r="D169" s="40" t="s">
        <v>47</v>
      </c>
      <c r="E169" s="36"/>
      <c r="F169" s="36"/>
      <c r="G169" s="36"/>
      <c r="H169" s="36"/>
      <c r="I169" s="37">
        <f t="shared" si="142"/>
        <v>0</v>
      </c>
      <c r="J169" s="37"/>
      <c r="K169" s="38">
        <f t="shared" si="143"/>
        <v>0</v>
      </c>
      <c r="L169" s="31"/>
      <c r="M169" s="36"/>
      <c r="N169" s="65" t="e">
        <f t="shared" si="144"/>
        <v>#DIV/0!</v>
      </c>
      <c r="O169" s="88">
        <f t="shared" si="124"/>
        <v>0</v>
      </c>
    </row>
    <row r="170" spans="1:16" ht="29.1" customHeight="1" x14ac:dyDescent="0.2">
      <c r="A170" s="93"/>
      <c r="B170" s="22" t="s">
        <v>399</v>
      </c>
      <c r="C170" s="22"/>
      <c r="D170" s="40" t="s">
        <v>400</v>
      </c>
      <c r="E170" s="36"/>
      <c r="F170" s="36">
        <v>17</v>
      </c>
      <c r="G170" s="36"/>
      <c r="H170" s="36">
        <v>17</v>
      </c>
      <c r="I170" s="37">
        <f t="shared" si="142"/>
        <v>100</v>
      </c>
      <c r="J170" s="37"/>
      <c r="K170" s="38">
        <f t="shared" si="143"/>
        <v>0</v>
      </c>
      <c r="L170" s="31"/>
      <c r="M170" s="36"/>
      <c r="N170" s="65" t="e">
        <f t="shared" si="144"/>
        <v>#DIV/0!</v>
      </c>
      <c r="O170" s="88">
        <f t="shared" si="124"/>
        <v>17</v>
      </c>
    </row>
    <row r="171" spans="1:16" ht="15" customHeight="1" x14ac:dyDescent="0.2">
      <c r="A171" s="93"/>
      <c r="B171" s="93" t="s">
        <v>230</v>
      </c>
      <c r="C171" s="93"/>
      <c r="D171" s="41" t="s">
        <v>157</v>
      </c>
      <c r="E171" s="36">
        <f>E173</f>
        <v>141.54599999999999</v>
      </c>
      <c r="F171" s="36">
        <f t="shared" ref="F171:H171" si="145">F173</f>
        <v>746.69299999999998</v>
      </c>
      <c r="G171" s="36">
        <f t="shared" si="145"/>
        <v>0</v>
      </c>
      <c r="H171" s="36">
        <f t="shared" si="145"/>
        <v>140.90299999999999</v>
      </c>
      <c r="I171" s="37">
        <f t="shared" si="137"/>
        <v>18.870271985943351</v>
      </c>
      <c r="J171" s="34"/>
      <c r="K171" s="35">
        <f t="shared" si="132"/>
        <v>0</v>
      </c>
      <c r="L171" s="32"/>
      <c r="M171" s="36">
        <f t="shared" ref="M171" si="146">M173</f>
        <v>494.7</v>
      </c>
      <c r="N171" s="38">
        <f t="shared" si="135"/>
        <v>28.482514655346673</v>
      </c>
      <c r="O171" s="88">
        <f t="shared" si="124"/>
        <v>-353.79700000000003</v>
      </c>
    </row>
    <row r="172" spans="1:16" ht="14.25" customHeight="1" x14ac:dyDescent="0.2">
      <c r="A172" s="93"/>
      <c r="B172" s="93"/>
      <c r="C172" s="93"/>
      <c r="D172" s="40" t="s">
        <v>47</v>
      </c>
      <c r="E172" s="36"/>
      <c r="F172" s="36"/>
      <c r="G172" s="36"/>
      <c r="H172" s="36"/>
      <c r="I172" s="37">
        <f t="shared" si="137"/>
        <v>0</v>
      </c>
      <c r="J172" s="34"/>
      <c r="K172" s="35">
        <f t="shared" si="132"/>
        <v>0</v>
      </c>
      <c r="L172" s="32"/>
      <c r="M172" s="36"/>
      <c r="N172" s="38"/>
      <c r="O172" s="88">
        <f t="shared" si="124"/>
        <v>0</v>
      </c>
    </row>
    <row r="173" spans="1:16" ht="13.5" customHeight="1" x14ac:dyDescent="0.2">
      <c r="A173" s="93" t="s">
        <v>68</v>
      </c>
      <c r="B173" s="22" t="s">
        <v>231</v>
      </c>
      <c r="C173" s="22" t="s">
        <v>137</v>
      </c>
      <c r="D173" s="40" t="s">
        <v>387</v>
      </c>
      <c r="E173" s="36">
        <v>141.54599999999999</v>
      </c>
      <c r="F173" s="36">
        <v>746.69299999999998</v>
      </c>
      <c r="G173" s="36"/>
      <c r="H173" s="36">
        <v>140.90299999999999</v>
      </c>
      <c r="I173" s="37">
        <f t="shared" si="137"/>
        <v>18.870271985943351</v>
      </c>
      <c r="J173" s="34"/>
      <c r="K173" s="35">
        <f t="shared" si="132"/>
        <v>0</v>
      </c>
      <c r="L173" s="32"/>
      <c r="M173" s="36">
        <v>494.7</v>
      </c>
      <c r="N173" s="38">
        <f t="shared" si="135"/>
        <v>28.482514655346673</v>
      </c>
      <c r="O173" s="88">
        <f t="shared" si="124"/>
        <v>-353.79700000000003</v>
      </c>
    </row>
    <row r="174" spans="1:16" ht="21" customHeight="1" x14ac:dyDescent="0.2">
      <c r="A174" s="93"/>
      <c r="B174" s="93" t="s">
        <v>156</v>
      </c>
      <c r="C174" s="93"/>
      <c r="D174" s="41" t="s">
        <v>163</v>
      </c>
      <c r="E174" s="36">
        <f>E176</f>
        <v>1855.7750000000001</v>
      </c>
      <c r="F174" s="36">
        <f t="shared" ref="F174:H174" si="147">F176</f>
        <v>2093.5210000000002</v>
      </c>
      <c r="G174" s="36"/>
      <c r="H174" s="36">
        <f t="shared" si="147"/>
        <v>386.66</v>
      </c>
      <c r="I174" s="37">
        <f t="shared" si="137"/>
        <v>18.469363335739171</v>
      </c>
      <c r="J174" s="37"/>
      <c r="K174" s="38">
        <f t="shared" si="132"/>
        <v>0</v>
      </c>
      <c r="L174" s="31"/>
      <c r="M174" s="36">
        <f t="shared" ref="M174" si="148">M176</f>
        <v>175.16499999999999</v>
      </c>
      <c r="N174" s="83" t="s">
        <v>420</v>
      </c>
      <c r="O174" s="88">
        <f t="shared" si="124"/>
        <v>211.49500000000003</v>
      </c>
    </row>
    <row r="175" spans="1:16" ht="13.5" customHeight="1" x14ac:dyDescent="0.2">
      <c r="A175" s="93"/>
      <c r="B175" s="93"/>
      <c r="C175" s="93"/>
      <c r="D175" s="40" t="s">
        <v>47</v>
      </c>
      <c r="E175" s="36"/>
      <c r="F175" s="36"/>
      <c r="G175" s="36"/>
      <c r="H175" s="36"/>
      <c r="I175" s="37">
        <f t="shared" si="137"/>
        <v>0</v>
      </c>
      <c r="J175" s="37"/>
      <c r="K175" s="38">
        <f t="shared" si="132"/>
        <v>0</v>
      </c>
      <c r="L175" s="31"/>
      <c r="M175" s="36"/>
      <c r="N175" s="65" t="e">
        <f t="shared" si="135"/>
        <v>#DIV/0!</v>
      </c>
      <c r="O175" s="88">
        <f t="shared" si="124"/>
        <v>0</v>
      </c>
    </row>
    <row r="176" spans="1:16" ht="24.75" customHeight="1" x14ac:dyDescent="0.2">
      <c r="A176" s="93" t="s">
        <v>104</v>
      </c>
      <c r="B176" s="22" t="s">
        <v>160</v>
      </c>
      <c r="C176" s="22" t="s">
        <v>137</v>
      </c>
      <c r="D176" s="40" t="s">
        <v>164</v>
      </c>
      <c r="E176" s="36">
        <v>1855.7750000000001</v>
      </c>
      <c r="F176" s="36">
        <v>2093.5210000000002</v>
      </c>
      <c r="G176" s="36"/>
      <c r="H176" s="36">
        <v>386.66</v>
      </c>
      <c r="I176" s="37">
        <f t="shared" si="137"/>
        <v>18.469363335739171</v>
      </c>
      <c r="J176" s="37"/>
      <c r="K176" s="38">
        <f t="shared" si="132"/>
        <v>0</v>
      </c>
      <c r="L176" s="31"/>
      <c r="M176" s="36">
        <v>175.16499999999999</v>
      </c>
      <c r="N176" s="83" t="s">
        <v>420</v>
      </c>
      <c r="O176" s="88">
        <f t="shared" si="124"/>
        <v>211.49500000000003</v>
      </c>
    </row>
    <row r="177" spans="1:15" ht="19.5" customHeight="1" x14ac:dyDescent="0.2">
      <c r="A177" s="93"/>
      <c r="B177" s="93" t="s">
        <v>169</v>
      </c>
      <c r="C177" s="22"/>
      <c r="D177" s="41" t="s">
        <v>171</v>
      </c>
      <c r="E177" s="36">
        <f>E179</f>
        <v>0</v>
      </c>
      <c r="F177" s="36">
        <f t="shared" ref="F177:H177" si="149">F179</f>
        <v>0</v>
      </c>
      <c r="G177" s="36">
        <f t="shared" si="149"/>
        <v>0</v>
      </c>
      <c r="H177" s="36">
        <f t="shared" si="149"/>
        <v>0</v>
      </c>
      <c r="I177" s="37">
        <f t="shared" si="137"/>
        <v>0</v>
      </c>
      <c r="J177" s="37"/>
      <c r="K177" s="38">
        <f t="shared" si="132"/>
        <v>0</v>
      </c>
      <c r="L177" s="31"/>
      <c r="M177" s="36">
        <f t="shared" ref="M177" si="150">M179</f>
        <v>29.4</v>
      </c>
      <c r="N177" s="38">
        <f t="shared" si="135"/>
        <v>0</v>
      </c>
      <c r="O177" s="88">
        <f t="shared" si="124"/>
        <v>-29.4</v>
      </c>
    </row>
    <row r="178" spans="1:15" ht="19.5" customHeight="1" x14ac:dyDescent="0.2">
      <c r="A178" s="93"/>
      <c r="B178" s="93"/>
      <c r="C178" s="22"/>
      <c r="D178" s="40" t="s">
        <v>47</v>
      </c>
      <c r="E178" s="36"/>
      <c r="F178" s="36"/>
      <c r="G178" s="36"/>
      <c r="H178" s="36"/>
      <c r="I178" s="37">
        <f t="shared" si="137"/>
        <v>0</v>
      </c>
      <c r="J178" s="37"/>
      <c r="K178" s="38"/>
      <c r="L178" s="31"/>
      <c r="M178" s="36"/>
      <c r="N178" s="38"/>
      <c r="O178" s="88">
        <f t="shared" si="124"/>
        <v>0</v>
      </c>
    </row>
    <row r="179" spans="1:15" ht="25.5" x14ac:dyDescent="0.2">
      <c r="A179" s="93" t="s">
        <v>72</v>
      </c>
      <c r="B179" s="22" t="s">
        <v>239</v>
      </c>
      <c r="C179" s="22"/>
      <c r="D179" s="40" t="s">
        <v>240</v>
      </c>
      <c r="E179" s="36"/>
      <c r="F179" s="36"/>
      <c r="G179" s="36"/>
      <c r="H179" s="36"/>
      <c r="I179" s="37">
        <f t="shared" si="137"/>
        <v>0</v>
      </c>
      <c r="J179" s="37"/>
      <c r="K179" s="38">
        <f t="shared" si="132"/>
        <v>0</v>
      </c>
      <c r="L179" s="31"/>
      <c r="M179" s="36">
        <v>29.4</v>
      </c>
      <c r="N179" s="38">
        <f t="shared" si="135"/>
        <v>0</v>
      </c>
      <c r="O179" s="88">
        <f t="shared" si="124"/>
        <v>-29.4</v>
      </c>
    </row>
    <row r="180" spans="1:15" ht="25.5" x14ac:dyDescent="0.2">
      <c r="A180" s="93"/>
      <c r="B180" s="93" t="s">
        <v>352</v>
      </c>
      <c r="C180" s="93"/>
      <c r="D180" s="41" t="s">
        <v>351</v>
      </c>
      <c r="E180" s="36"/>
      <c r="F180" s="53">
        <f>F182+F184+F183</f>
        <v>7245.2409700000007</v>
      </c>
      <c r="G180" s="53">
        <f t="shared" ref="G180:H180" si="151">G182+G184+G183</f>
        <v>0</v>
      </c>
      <c r="H180" s="36">
        <f t="shared" si="151"/>
        <v>7244.219000000001</v>
      </c>
      <c r="I180" s="37">
        <f t="shared" si="137"/>
        <v>99.985894603033472</v>
      </c>
      <c r="J180" s="37"/>
      <c r="K180" s="38"/>
      <c r="L180" s="31"/>
      <c r="M180" s="36">
        <f>M182+M183+M184</f>
        <v>10985.485999999999</v>
      </c>
      <c r="N180" s="38">
        <f t="shared" si="135"/>
        <v>65.943545874984522</v>
      </c>
      <c r="O180" s="88">
        <f t="shared" si="124"/>
        <v>-3741.266999999998</v>
      </c>
    </row>
    <row r="181" spans="1:15" x14ac:dyDescent="0.2">
      <c r="A181" s="93"/>
      <c r="B181" s="93"/>
      <c r="C181" s="93"/>
      <c r="D181" s="40" t="s">
        <v>47</v>
      </c>
      <c r="E181" s="36"/>
      <c r="F181" s="36"/>
      <c r="G181" s="36"/>
      <c r="H181" s="36"/>
      <c r="I181" s="37">
        <f t="shared" si="137"/>
        <v>0</v>
      </c>
      <c r="J181" s="37"/>
      <c r="K181" s="38"/>
      <c r="L181" s="31"/>
      <c r="M181" s="36"/>
      <c r="N181" s="38"/>
      <c r="O181" s="88">
        <f t="shared" si="124"/>
        <v>0</v>
      </c>
    </row>
    <row r="182" spans="1:15" ht="89.25" x14ac:dyDescent="0.2">
      <c r="A182" s="93"/>
      <c r="B182" s="22" t="s">
        <v>353</v>
      </c>
      <c r="C182" s="22"/>
      <c r="D182" s="40" t="s">
        <v>354</v>
      </c>
      <c r="E182" s="36"/>
      <c r="F182" s="53">
        <v>3202.9959699999999</v>
      </c>
      <c r="G182" s="36"/>
      <c r="H182" s="36">
        <v>3201.9740000000002</v>
      </c>
      <c r="I182" s="37">
        <f t="shared" si="137"/>
        <v>99.968093309839546</v>
      </c>
      <c r="J182" s="37"/>
      <c r="K182" s="38"/>
      <c r="L182" s="31"/>
      <c r="M182" s="36">
        <v>7225.5249999999996</v>
      </c>
      <c r="N182" s="38">
        <f t="shared" si="135"/>
        <v>44.314759135149352</v>
      </c>
      <c r="O182" s="88">
        <f t="shared" si="124"/>
        <v>-4023.5509999999995</v>
      </c>
    </row>
    <row r="183" spans="1:15" ht="102" x14ac:dyDescent="0.2">
      <c r="A183" s="93"/>
      <c r="B183" s="22" t="s">
        <v>371</v>
      </c>
      <c r="C183" s="22"/>
      <c r="D183" s="40" t="s">
        <v>372</v>
      </c>
      <c r="E183" s="36"/>
      <c r="F183" s="36">
        <v>2654.32</v>
      </c>
      <c r="G183" s="36"/>
      <c r="H183" s="36">
        <v>2654.32</v>
      </c>
      <c r="I183" s="37">
        <f t="shared" si="137"/>
        <v>100</v>
      </c>
      <c r="J183" s="37"/>
      <c r="K183" s="38"/>
      <c r="L183" s="31"/>
      <c r="M183" s="36">
        <v>2751.998</v>
      </c>
      <c r="N183" s="38">
        <f t="shared" si="135"/>
        <v>96.450651490299052</v>
      </c>
      <c r="O183" s="88">
        <f t="shared" si="124"/>
        <v>-97.677999999999884</v>
      </c>
    </row>
    <row r="184" spans="1:15" ht="89.25" x14ac:dyDescent="0.2">
      <c r="A184" s="93"/>
      <c r="B184" s="22" t="s">
        <v>364</v>
      </c>
      <c r="C184" s="22"/>
      <c r="D184" s="40" t="s">
        <v>365</v>
      </c>
      <c r="E184" s="36"/>
      <c r="F184" s="36">
        <v>1387.925</v>
      </c>
      <c r="G184" s="36"/>
      <c r="H184" s="36">
        <v>1387.925</v>
      </c>
      <c r="I184" s="37">
        <f t="shared" si="137"/>
        <v>100</v>
      </c>
      <c r="J184" s="37"/>
      <c r="K184" s="38"/>
      <c r="L184" s="31"/>
      <c r="M184" s="36">
        <v>1007.963</v>
      </c>
      <c r="N184" s="38">
        <f t="shared" si="135"/>
        <v>137.69602654065676</v>
      </c>
      <c r="O184" s="88">
        <f t="shared" si="124"/>
        <v>379.96199999999999</v>
      </c>
    </row>
    <row r="185" spans="1:15" ht="14.25" customHeight="1" x14ac:dyDescent="0.2">
      <c r="A185" s="93"/>
      <c r="B185" s="22" t="s">
        <v>243</v>
      </c>
      <c r="C185" s="22"/>
      <c r="D185" s="41" t="s">
        <v>244</v>
      </c>
      <c r="E185" s="36">
        <f>E187+E188</f>
        <v>767.46</v>
      </c>
      <c r="F185" s="36">
        <f t="shared" ref="F185:H185" si="152">F187+F188</f>
        <v>714.22</v>
      </c>
      <c r="G185" s="36">
        <f t="shared" si="152"/>
        <v>0</v>
      </c>
      <c r="H185" s="36">
        <f t="shared" si="152"/>
        <v>380.03100000000001</v>
      </c>
      <c r="I185" s="37">
        <f t="shared" si="137"/>
        <v>53.209235249642958</v>
      </c>
      <c r="J185" s="37"/>
      <c r="K185" s="38">
        <f t="shared" si="132"/>
        <v>0</v>
      </c>
      <c r="L185" s="31"/>
      <c r="M185" s="36">
        <f t="shared" ref="M185" si="153">M187+M188</f>
        <v>1617.0830000000001</v>
      </c>
      <c r="N185" s="38">
        <f t="shared" si="135"/>
        <v>23.501020046590064</v>
      </c>
      <c r="O185" s="88">
        <f t="shared" si="124"/>
        <v>-1237.0520000000001</v>
      </c>
    </row>
    <row r="186" spans="1:15" ht="14.25" customHeight="1" x14ac:dyDescent="0.2">
      <c r="A186" s="93"/>
      <c r="B186" s="22"/>
      <c r="C186" s="22"/>
      <c r="D186" s="40" t="s">
        <v>47</v>
      </c>
      <c r="E186" s="36"/>
      <c r="F186" s="36"/>
      <c r="G186" s="36"/>
      <c r="H186" s="36"/>
      <c r="I186" s="37"/>
      <c r="J186" s="37"/>
      <c r="K186" s="38"/>
      <c r="L186" s="31"/>
      <c r="M186" s="36"/>
      <c r="N186" s="38"/>
      <c r="O186" s="88">
        <f t="shared" si="124"/>
        <v>0</v>
      </c>
    </row>
    <row r="187" spans="1:15" hidden="1" x14ac:dyDescent="0.2">
      <c r="A187" s="93" t="s">
        <v>31</v>
      </c>
      <c r="B187" s="22" t="s">
        <v>245</v>
      </c>
      <c r="C187" s="93" t="s">
        <v>172</v>
      </c>
      <c r="D187" s="40" t="s">
        <v>247</v>
      </c>
      <c r="E187" s="36"/>
      <c r="F187" s="36"/>
      <c r="G187" s="31"/>
      <c r="H187" s="31"/>
      <c r="I187" s="37">
        <f t="shared" si="137"/>
        <v>0</v>
      </c>
      <c r="J187" s="37"/>
      <c r="K187" s="38">
        <f t="shared" si="132"/>
        <v>0</v>
      </c>
      <c r="L187" s="31"/>
      <c r="M187" s="36"/>
      <c r="N187" s="38" t="e">
        <f t="shared" si="135"/>
        <v>#DIV/0!</v>
      </c>
      <c r="O187" s="88">
        <f t="shared" si="124"/>
        <v>0</v>
      </c>
    </row>
    <row r="188" spans="1:15" ht="12.75" customHeight="1" x14ac:dyDescent="0.2">
      <c r="A188" s="93" t="s">
        <v>26</v>
      </c>
      <c r="B188" s="22" t="s">
        <v>246</v>
      </c>
      <c r="C188" s="93"/>
      <c r="D188" s="40" t="s">
        <v>248</v>
      </c>
      <c r="E188" s="36">
        <v>767.46</v>
      </c>
      <c r="F188" s="36">
        <v>714.22</v>
      </c>
      <c r="G188" s="31"/>
      <c r="H188" s="31">
        <v>380.03100000000001</v>
      </c>
      <c r="I188" s="37">
        <f t="shared" si="137"/>
        <v>53.209235249642958</v>
      </c>
      <c r="J188" s="37"/>
      <c r="K188" s="38">
        <f t="shared" si="132"/>
        <v>0</v>
      </c>
      <c r="L188" s="31"/>
      <c r="M188" s="31">
        <v>1617.0830000000001</v>
      </c>
      <c r="N188" s="38">
        <f t="shared" si="135"/>
        <v>23.501020046590064</v>
      </c>
      <c r="O188" s="88">
        <f t="shared" si="124"/>
        <v>-1237.0520000000001</v>
      </c>
    </row>
    <row r="189" spans="1:15" ht="12.75" hidden="1" customHeight="1" x14ac:dyDescent="0.2">
      <c r="A189" s="93" t="s">
        <v>72</v>
      </c>
      <c r="B189" s="93"/>
      <c r="C189" s="93"/>
      <c r="D189" s="52" t="s">
        <v>67</v>
      </c>
      <c r="E189" s="36"/>
      <c r="F189" s="36"/>
      <c r="G189" s="31"/>
      <c r="H189" s="31"/>
      <c r="I189" s="37">
        <f t="shared" si="137"/>
        <v>0</v>
      </c>
      <c r="J189" s="37"/>
      <c r="K189" s="38">
        <f t="shared" si="132"/>
        <v>0</v>
      </c>
      <c r="L189" s="31"/>
      <c r="M189" s="36"/>
      <c r="N189" s="35" t="e">
        <f t="shared" si="135"/>
        <v>#DIV/0!</v>
      </c>
      <c r="O189" s="88">
        <f t="shared" si="124"/>
        <v>0</v>
      </c>
    </row>
    <row r="190" spans="1:15" ht="17.100000000000001" customHeight="1" x14ac:dyDescent="0.2">
      <c r="A190" s="12" t="s">
        <v>36</v>
      </c>
      <c r="B190" s="12" t="s">
        <v>173</v>
      </c>
      <c r="C190" s="12"/>
      <c r="D190" s="33" t="s">
        <v>50</v>
      </c>
      <c r="E190" s="30">
        <v>7478.36</v>
      </c>
      <c r="F190" s="30">
        <v>7146.3580000000002</v>
      </c>
      <c r="G190" s="32"/>
      <c r="H190" s="32">
        <v>4783.2759999999998</v>
      </c>
      <c r="I190" s="34">
        <f t="shared" si="137"/>
        <v>66.933058769236027</v>
      </c>
      <c r="J190" s="34"/>
      <c r="K190" s="35">
        <f t="shared" si="132"/>
        <v>0</v>
      </c>
      <c r="L190" s="32"/>
      <c r="M190" s="32">
        <v>3451.79</v>
      </c>
      <c r="N190" s="35">
        <f t="shared" si="135"/>
        <v>138.57378345727869</v>
      </c>
      <c r="O190" s="87">
        <f t="shared" si="124"/>
        <v>1331.4859999999999</v>
      </c>
    </row>
    <row r="191" spans="1:15" ht="16.5" customHeight="1" x14ac:dyDescent="0.2">
      <c r="A191" s="12" t="s">
        <v>38</v>
      </c>
      <c r="B191" s="12" t="s">
        <v>174</v>
      </c>
      <c r="C191" s="12"/>
      <c r="D191" s="33" t="s">
        <v>52</v>
      </c>
      <c r="E191" s="30">
        <v>1398.5930000000001</v>
      </c>
      <c r="F191" s="30">
        <v>1821.143</v>
      </c>
      <c r="G191" s="32"/>
      <c r="H191" s="32">
        <v>944.06299999999999</v>
      </c>
      <c r="I191" s="34">
        <f t="shared" si="137"/>
        <v>51.839037351816962</v>
      </c>
      <c r="J191" s="34"/>
      <c r="K191" s="35">
        <f t="shared" si="132"/>
        <v>0</v>
      </c>
      <c r="L191" s="32"/>
      <c r="M191" s="32">
        <v>1875.973</v>
      </c>
      <c r="N191" s="35">
        <f t="shared" si="135"/>
        <v>50.323911911312159</v>
      </c>
      <c r="O191" s="87">
        <f t="shared" si="124"/>
        <v>-931.91</v>
      </c>
    </row>
    <row r="192" spans="1:15" ht="14.25" x14ac:dyDescent="0.2">
      <c r="A192" s="12" t="s">
        <v>30</v>
      </c>
      <c r="B192" s="12" t="s">
        <v>175</v>
      </c>
      <c r="C192" s="12"/>
      <c r="D192" s="33" t="s">
        <v>107</v>
      </c>
      <c r="E192" s="30">
        <f>E194+E197+E198+E203</f>
        <v>416611.04</v>
      </c>
      <c r="F192" s="30">
        <f>F194+F197+F198+F203+F200</f>
        <v>213442.87100000001</v>
      </c>
      <c r="G192" s="30">
        <f t="shared" ref="G192:H192" si="154">G194+G197+G198+G203+G200</f>
        <v>0</v>
      </c>
      <c r="H192" s="30">
        <f t="shared" si="154"/>
        <v>141281.09100000001</v>
      </c>
      <c r="I192" s="34">
        <f t="shared" si="137"/>
        <v>66.191524850694123</v>
      </c>
      <c r="J192" s="34"/>
      <c r="K192" s="35">
        <f t="shared" si="132"/>
        <v>0</v>
      </c>
      <c r="L192" s="32"/>
      <c r="M192" s="30">
        <f>M194+M197+M198+M203+M200</f>
        <v>125582.236</v>
      </c>
      <c r="N192" s="35">
        <f t="shared" si="135"/>
        <v>112.50085641093379</v>
      </c>
      <c r="O192" s="87">
        <f t="shared" si="124"/>
        <v>15698.85500000001</v>
      </c>
    </row>
    <row r="193" spans="1:15" x14ac:dyDescent="0.2">
      <c r="A193" s="93"/>
      <c r="B193" s="93"/>
      <c r="C193" s="93"/>
      <c r="D193" s="41" t="s">
        <v>48</v>
      </c>
      <c r="E193" s="36"/>
      <c r="F193" s="36"/>
      <c r="G193" s="36"/>
      <c r="H193" s="36"/>
      <c r="I193" s="37">
        <f t="shared" si="137"/>
        <v>0</v>
      </c>
      <c r="J193" s="37"/>
      <c r="K193" s="38">
        <f t="shared" si="132"/>
        <v>0</v>
      </c>
      <c r="L193" s="31"/>
      <c r="M193" s="36"/>
      <c r="N193" s="38"/>
      <c r="O193" s="88">
        <f t="shared" si="124"/>
        <v>0</v>
      </c>
    </row>
    <row r="194" spans="1:15" x14ac:dyDescent="0.2">
      <c r="A194" s="93"/>
      <c r="B194" s="93" t="s">
        <v>176</v>
      </c>
      <c r="C194" s="93"/>
      <c r="D194" s="7" t="s">
        <v>249</v>
      </c>
      <c r="E194" s="36">
        <f>E196</f>
        <v>43535</v>
      </c>
      <c r="F194" s="36">
        <f t="shared" ref="F194:H194" si="155">F196</f>
        <v>50495.529000000002</v>
      </c>
      <c r="G194" s="36">
        <f t="shared" si="155"/>
        <v>0</v>
      </c>
      <c r="H194" s="36">
        <f t="shared" si="155"/>
        <v>34606.97</v>
      </c>
      <c r="I194" s="37">
        <f t="shared" si="137"/>
        <v>68.53472116313506</v>
      </c>
      <c r="J194" s="37"/>
      <c r="K194" s="38"/>
      <c r="L194" s="31"/>
      <c r="M194" s="36">
        <f t="shared" ref="M194" si="156">M196</f>
        <v>51098.000999999997</v>
      </c>
      <c r="N194" s="38">
        <f t="shared" si="135"/>
        <v>67.726661166255809</v>
      </c>
      <c r="O194" s="88">
        <f t="shared" si="124"/>
        <v>-16491.030999999995</v>
      </c>
    </row>
    <row r="195" spans="1:15" x14ac:dyDescent="0.2">
      <c r="A195" s="93"/>
      <c r="B195" s="22"/>
      <c r="C195" s="93"/>
      <c r="D195" s="40" t="s">
        <v>47</v>
      </c>
      <c r="E195" s="36"/>
      <c r="F195" s="36"/>
      <c r="G195" s="36"/>
      <c r="H195" s="36"/>
      <c r="I195" s="37">
        <f t="shared" si="137"/>
        <v>0</v>
      </c>
      <c r="J195" s="37"/>
      <c r="K195" s="38"/>
      <c r="L195" s="31"/>
      <c r="M195" s="36"/>
      <c r="N195" s="38"/>
      <c r="O195" s="88">
        <f t="shared" si="124"/>
        <v>0</v>
      </c>
    </row>
    <row r="196" spans="1:15" x14ac:dyDescent="0.2">
      <c r="A196" s="93"/>
      <c r="B196" s="22" t="s">
        <v>251</v>
      </c>
      <c r="C196" s="93"/>
      <c r="D196" s="39" t="s">
        <v>250</v>
      </c>
      <c r="E196" s="36">
        <v>43535</v>
      </c>
      <c r="F196" s="36">
        <v>50495.529000000002</v>
      </c>
      <c r="G196" s="36"/>
      <c r="H196" s="36">
        <v>34606.97</v>
      </c>
      <c r="I196" s="37">
        <f t="shared" si="137"/>
        <v>68.53472116313506</v>
      </c>
      <c r="J196" s="37"/>
      <c r="K196" s="38"/>
      <c r="L196" s="31"/>
      <c r="M196" s="36">
        <v>51098.000999999997</v>
      </c>
      <c r="N196" s="38">
        <f t="shared" si="135"/>
        <v>67.726661166255809</v>
      </c>
      <c r="O196" s="88">
        <f t="shared" si="124"/>
        <v>-16491.030999999995</v>
      </c>
    </row>
    <row r="197" spans="1:15" ht="24.95" customHeight="1" x14ac:dyDescent="0.2">
      <c r="A197" s="93"/>
      <c r="B197" s="93" t="s">
        <v>184</v>
      </c>
      <c r="C197" s="93"/>
      <c r="D197" s="41" t="s">
        <v>300</v>
      </c>
      <c r="E197" s="36">
        <v>117853.04</v>
      </c>
      <c r="F197" s="36">
        <v>403.05200000000002</v>
      </c>
      <c r="G197" s="36"/>
      <c r="H197" s="36"/>
      <c r="I197" s="37">
        <f t="shared" si="137"/>
        <v>0</v>
      </c>
      <c r="J197" s="37"/>
      <c r="K197" s="38">
        <f t="shared" si="132"/>
        <v>0</v>
      </c>
      <c r="L197" s="31"/>
      <c r="M197" s="36"/>
      <c r="N197" s="38"/>
      <c r="O197" s="88">
        <f t="shared" si="124"/>
        <v>0</v>
      </c>
    </row>
    <row r="198" spans="1:15" ht="14.1" customHeight="1" x14ac:dyDescent="0.2">
      <c r="A198" s="93"/>
      <c r="B198" s="93" t="s">
        <v>205</v>
      </c>
      <c r="C198" s="93"/>
      <c r="D198" s="41" t="s">
        <v>254</v>
      </c>
      <c r="E198" s="36">
        <v>255223</v>
      </c>
      <c r="F198" s="36">
        <v>162544.29</v>
      </c>
      <c r="G198" s="36"/>
      <c r="H198" s="36">
        <v>106674.121</v>
      </c>
      <c r="I198" s="37">
        <f t="shared" si="137"/>
        <v>65.627725833986545</v>
      </c>
      <c r="J198" s="37"/>
      <c r="K198" s="38"/>
      <c r="L198" s="31"/>
      <c r="M198" s="36">
        <v>74274.235000000001</v>
      </c>
      <c r="N198" s="38">
        <f t="shared" si="135"/>
        <v>143.62197200684733</v>
      </c>
      <c r="O198" s="88">
        <f t="shared" si="124"/>
        <v>32399.885999999999</v>
      </c>
    </row>
    <row r="199" spans="1:15" ht="24.75" hidden="1" customHeight="1" x14ac:dyDescent="0.2">
      <c r="A199" s="93" t="s">
        <v>73</v>
      </c>
      <c r="B199" s="93"/>
      <c r="C199" s="93"/>
      <c r="D199" s="7" t="s">
        <v>105</v>
      </c>
      <c r="E199" s="36"/>
      <c r="F199" s="36"/>
      <c r="G199" s="31"/>
      <c r="H199" s="31"/>
      <c r="I199" s="37">
        <f t="shared" si="137"/>
        <v>0</v>
      </c>
      <c r="J199" s="37"/>
      <c r="K199" s="38">
        <f t="shared" si="132"/>
        <v>0</v>
      </c>
      <c r="L199" s="32"/>
      <c r="M199" s="36"/>
      <c r="N199" s="35" t="e">
        <f t="shared" si="135"/>
        <v>#DIV/0!</v>
      </c>
      <c r="O199" s="88">
        <f t="shared" si="124"/>
        <v>0</v>
      </c>
    </row>
    <row r="200" spans="1:15" ht="15.6" customHeight="1" x14ac:dyDescent="0.2">
      <c r="A200" s="93"/>
      <c r="B200" s="93" t="s">
        <v>255</v>
      </c>
      <c r="C200" s="93"/>
      <c r="D200" s="7" t="s">
        <v>366</v>
      </c>
      <c r="E200" s="36"/>
      <c r="F200" s="36">
        <f>F202</f>
        <v>0</v>
      </c>
      <c r="G200" s="36">
        <f t="shared" ref="G200:H200" si="157">G202</f>
        <v>0</v>
      </c>
      <c r="H200" s="36">
        <f t="shared" si="157"/>
        <v>0</v>
      </c>
      <c r="I200" s="37">
        <f t="shared" si="137"/>
        <v>0</v>
      </c>
      <c r="J200" s="37"/>
      <c r="K200" s="38"/>
      <c r="L200" s="32"/>
      <c r="M200" s="36">
        <f>M202</f>
        <v>210</v>
      </c>
      <c r="N200" s="35">
        <f t="shared" si="135"/>
        <v>0</v>
      </c>
      <c r="O200" s="88">
        <f t="shared" si="124"/>
        <v>-210</v>
      </c>
    </row>
    <row r="201" spans="1:15" ht="14.45" customHeight="1" x14ac:dyDescent="0.2">
      <c r="A201" s="93"/>
      <c r="B201" s="93"/>
      <c r="C201" s="93"/>
      <c r="D201" s="40" t="s">
        <v>47</v>
      </c>
      <c r="E201" s="36"/>
      <c r="F201" s="36"/>
      <c r="G201" s="31"/>
      <c r="H201" s="31"/>
      <c r="I201" s="37">
        <f t="shared" si="137"/>
        <v>0</v>
      </c>
      <c r="J201" s="37"/>
      <c r="K201" s="38"/>
      <c r="L201" s="32"/>
      <c r="M201" s="36"/>
      <c r="N201" s="35"/>
      <c r="O201" s="88">
        <f t="shared" si="124"/>
        <v>0</v>
      </c>
    </row>
    <row r="202" spans="1:15" ht="24.6" customHeight="1" x14ac:dyDescent="0.2">
      <c r="A202" s="93"/>
      <c r="B202" s="22" t="s">
        <v>368</v>
      </c>
      <c r="C202" s="22"/>
      <c r="D202" s="39" t="s">
        <v>367</v>
      </c>
      <c r="E202" s="36"/>
      <c r="F202" s="36"/>
      <c r="G202" s="31"/>
      <c r="H202" s="31"/>
      <c r="I202" s="37">
        <f t="shared" si="137"/>
        <v>0</v>
      </c>
      <c r="J202" s="37"/>
      <c r="K202" s="38"/>
      <c r="L202" s="32"/>
      <c r="M202" s="31">
        <v>210</v>
      </c>
      <c r="N202" s="35">
        <f t="shared" si="135"/>
        <v>0</v>
      </c>
      <c r="O202" s="88">
        <f t="shared" si="124"/>
        <v>-210</v>
      </c>
    </row>
    <row r="203" spans="1:15" ht="15" hidden="1" customHeight="1" x14ac:dyDescent="0.2">
      <c r="A203" s="93" t="s">
        <v>74</v>
      </c>
      <c r="B203" s="93" t="s">
        <v>257</v>
      </c>
      <c r="C203" s="93"/>
      <c r="D203" s="7" t="s">
        <v>258</v>
      </c>
      <c r="E203" s="36"/>
      <c r="F203" s="36"/>
      <c r="G203" s="31"/>
      <c r="H203" s="31"/>
      <c r="I203" s="37">
        <f t="shared" si="137"/>
        <v>0</v>
      </c>
      <c r="J203" s="37"/>
      <c r="K203" s="38">
        <f t="shared" si="132"/>
        <v>0</v>
      </c>
      <c r="L203" s="32"/>
      <c r="M203" s="36"/>
      <c r="N203" s="35"/>
      <c r="O203" s="88">
        <f t="shared" ref="O203:O266" si="158">H203-M203</f>
        <v>0</v>
      </c>
    </row>
    <row r="204" spans="1:15" ht="14.25" x14ac:dyDescent="0.2">
      <c r="A204" s="93"/>
      <c r="B204" s="12" t="s">
        <v>301</v>
      </c>
      <c r="C204" s="12"/>
      <c r="D204" s="33" t="s">
        <v>302</v>
      </c>
      <c r="E204" s="30">
        <v>160</v>
      </c>
      <c r="F204" s="30">
        <v>160</v>
      </c>
      <c r="G204" s="32"/>
      <c r="H204" s="32"/>
      <c r="I204" s="34">
        <f t="shared" si="137"/>
        <v>0</v>
      </c>
      <c r="J204" s="37"/>
      <c r="K204" s="38"/>
      <c r="L204" s="32"/>
      <c r="M204" s="30"/>
      <c r="N204" s="35"/>
      <c r="O204" s="87">
        <f t="shared" si="158"/>
        <v>0</v>
      </c>
    </row>
    <row r="205" spans="1:15" ht="12" customHeight="1" x14ac:dyDescent="0.2">
      <c r="A205" s="12"/>
      <c r="B205" s="12" t="s">
        <v>179</v>
      </c>
      <c r="C205" s="12"/>
      <c r="D205" s="33" t="s">
        <v>259</v>
      </c>
      <c r="E205" s="30">
        <f>E207+E214+E215+E216+E217+E208+E222</f>
        <v>394544.57199999999</v>
      </c>
      <c r="F205" s="45">
        <f>F207+F214+F215+F216+F217+F208+F222</f>
        <v>642724.51405999996</v>
      </c>
      <c r="G205" s="45">
        <f>G207+G214+G215+G216+G217+G208+G222</f>
        <v>0</v>
      </c>
      <c r="H205" s="30">
        <f>H207+H214+H215+H216+H217+H208+H222</f>
        <v>263064.065</v>
      </c>
      <c r="I205" s="34">
        <f t="shared" si="137"/>
        <v>40.92952100710481</v>
      </c>
      <c r="J205" s="34"/>
      <c r="K205" s="35">
        <f t="shared" si="132"/>
        <v>0</v>
      </c>
      <c r="L205" s="32"/>
      <c r="M205" s="30">
        <f>M207+M214+M215+M216+M217+M208+M222</f>
        <v>297407.66000000003</v>
      </c>
      <c r="N205" s="35">
        <f t="shared" si="135"/>
        <v>88.452350218551857</v>
      </c>
      <c r="O205" s="87">
        <f t="shared" si="158"/>
        <v>-34343.59500000003</v>
      </c>
    </row>
    <row r="206" spans="1:15" x14ac:dyDescent="0.2">
      <c r="A206" s="93"/>
      <c r="B206" s="93"/>
      <c r="C206" s="93"/>
      <c r="D206" s="41" t="s">
        <v>48</v>
      </c>
      <c r="E206" s="36"/>
      <c r="F206" s="53"/>
      <c r="G206" s="31"/>
      <c r="H206" s="31"/>
      <c r="I206" s="37">
        <f t="shared" si="137"/>
        <v>0</v>
      </c>
      <c r="J206" s="37"/>
      <c r="K206" s="38">
        <f t="shared" si="132"/>
        <v>0</v>
      </c>
      <c r="L206" s="32"/>
      <c r="M206" s="36"/>
      <c r="N206" s="38"/>
      <c r="O206" s="88">
        <f t="shared" si="158"/>
        <v>0</v>
      </c>
    </row>
    <row r="207" spans="1:15" x14ac:dyDescent="0.2">
      <c r="A207" s="93"/>
      <c r="B207" s="93" t="s">
        <v>309</v>
      </c>
      <c r="C207" s="93"/>
      <c r="D207" s="41" t="s">
        <v>303</v>
      </c>
      <c r="E207" s="36">
        <v>94674.127999999997</v>
      </c>
      <c r="F207" s="36">
        <v>117605.98699999999</v>
      </c>
      <c r="G207" s="31"/>
      <c r="H207" s="31">
        <v>54741.347999999998</v>
      </c>
      <c r="I207" s="37">
        <f t="shared" si="137"/>
        <v>46.546395635453493</v>
      </c>
      <c r="J207" s="37"/>
      <c r="K207" s="38"/>
      <c r="L207" s="32"/>
      <c r="M207" s="31">
        <v>55929.521000000001</v>
      </c>
      <c r="N207" s="38">
        <f t="shared" si="135"/>
        <v>97.87558881471557</v>
      </c>
      <c r="O207" s="88">
        <f t="shared" si="158"/>
        <v>-1188.1730000000025</v>
      </c>
    </row>
    <row r="208" spans="1:15" x14ac:dyDescent="0.2">
      <c r="A208" s="93"/>
      <c r="B208" s="93" t="s">
        <v>310</v>
      </c>
      <c r="C208" s="93"/>
      <c r="D208" s="41" t="s">
        <v>304</v>
      </c>
      <c r="E208" s="36">
        <f>E210+E211+E213+E212</f>
        <v>93119.657000000007</v>
      </c>
      <c r="F208" s="36">
        <f t="shared" ref="F208:G208" si="159">F210+F211+F213+F212</f>
        <v>72010.739000000001</v>
      </c>
      <c r="G208" s="36">
        <f t="shared" si="159"/>
        <v>0</v>
      </c>
      <c r="H208" s="36">
        <f>H210+H211+H213+H212</f>
        <v>42489.061999999991</v>
      </c>
      <c r="I208" s="37">
        <f t="shared" si="137"/>
        <v>59.003785532599508</v>
      </c>
      <c r="J208" s="37"/>
      <c r="K208" s="38"/>
      <c r="L208" s="32"/>
      <c r="M208" s="36">
        <f>M210+M211+M213</f>
        <v>106532.092</v>
      </c>
      <c r="N208" s="38">
        <f t="shared" si="135"/>
        <v>39.883814541068048</v>
      </c>
      <c r="O208" s="88">
        <f t="shared" si="158"/>
        <v>-64043.030000000013</v>
      </c>
    </row>
    <row r="209" spans="1:15" x14ac:dyDescent="0.2">
      <c r="A209" s="93"/>
      <c r="B209" s="93"/>
      <c r="C209" s="93"/>
      <c r="D209" s="40" t="s">
        <v>47</v>
      </c>
      <c r="E209" s="36"/>
      <c r="F209" s="53"/>
      <c r="G209" s="31"/>
      <c r="H209" s="31"/>
      <c r="I209" s="37">
        <f t="shared" si="137"/>
        <v>0</v>
      </c>
      <c r="J209" s="37"/>
      <c r="K209" s="38"/>
      <c r="L209" s="32"/>
      <c r="M209" s="36"/>
      <c r="N209" s="38"/>
      <c r="O209" s="88">
        <f t="shared" si="158"/>
        <v>0</v>
      </c>
    </row>
    <row r="210" spans="1:15" x14ac:dyDescent="0.2">
      <c r="A210" s="93"/>
      <c r="B210" s="93" t="s">
        <v>311</v>
      </c>
      <c r="C210" s="93"/>
      <c r="D210" s="40" t="s">
        <v>305</v>
      </c>
      <c r="E210" s="36">
        <v>61871.474000000002</v>
      </c>
      <c r="F210" s="36">
        <v>48305.614000000001</v>
      </c>
      <c r="G210" s="31"/>
      <c r="H210" s="31">
        <v>28726.780999999999</v>
      </c>
      <c r="I210" s="37">
        <f t="shared" si="137"/>
        <v>59.468824886482132</v>
      </c>
      <c r="J210" s="37"/>
      <c r="K210" s="38"/>
      <c r="L210" s="32"/>
      <c r="M210" s="31">
        <v>86430.081000000006</v>
      </c>
      <c r="N210" s="38">
        <f t="shared" si="135"/>
        <v>33.237017329649383</v>
      </c>
      <c r="O210" s="88">
        <f t="shared" si="158"/>
        <v>-57703.3</v>
      </c>
    </row>
    <row r="211" spans="1:15" ht="22.5" x14ac:dyDescent="0.2">
      <c r="A211" s="93" t="s">
        <v>83</v>
      </c>
      <c r="B211" s="93" t="s">
        <v>312</v>
      </c>
      <c r="C211" s="93"/>
      <c r="D211" s="40" t="s">
        <v>306</v>
      </c>
      <c r="E211" s="36">
        <v>15901.262000000001</v>
      </c>
      <c r="F211" s="36">
        <v>18324.399000000001</v>
      </c>
      <c r="G211" s="31"/>
      <c r="H211" s="31">
        <v>12769.084999999999</v>
      </c>
      <c r="I211" s="37">
        <f t="shared" si="137"/>
        <v>69.68351322190702</v>
      </c>
      <c r="J211" s="37"/>
      <c r="K211" s="38">
        <f t="shared" si="132"/>
        <v>0</v>
      </c>
      <c r="L211" s="31"/>
      <c r="M211" s="31">
        <v>5146.3109999999997</v>
      </c>
      <c r="N211" s="83" t="s">
        <v>419</v>
      </c>
      <c r="O211" s="88">
        <f t="shared" si="158"/>
        <v>7622.7739999999994</v>
      </c>
    </row>
    <row r="212" spans="1:15" x14ac:dyDescent="0.2">
      <c r="A212" s="93"/>
      <c r="B212" s="93" t="s">
        <v>390</v>
      </c>
      <c r="C212" s="93"/>
      <c r="D212" s="40" t="s">
        <v>391</v>
      </c>
      <c r="E212" s="36">
        <v>200</v>
      </c>
      <c r="F212" s="36">
        <v>1200</v>
      </c>
      <c r="G212" s="31"/>
      <c r="H212" s="31">
        <v>98.186999999999998</v>
      </c>
      <c r="I212" s="37">
        <f t="shared" si="137"/>
        <v>8.1822499999999998</v>
      </c>
      <c r="J212" s="37"/>
      <c r="K212" s="38"/>
      <c r="L212" s="31"/>
      <c r="M212" s="31"/>
      <c r="N212" s="38"/>
      <c r="O212" s="88">
        <f t="shared" si="158"/>
        <v>98.186999999999998</v>
      </c>
    </row>
    <row r="213" spans="1:15" x14ac:dyDescent="0.2">
      <c r="A213" s="93" t="s">
        <v>199</v>
      </c>
      <c r="B213" s="93" t="s">
        <v>313</v>
      </c>
      <c r="C213" s="93"/>
      <c r="D213" s="40" t="s">
        <v>307</v>
      </c>
      <c r="E213" s="36">
        <v>15146.921</v>
      </c>
      <c r="F213" s="36">
        <v>4180.7259999999997</v>
      </c>
      <c r="G213" s="31"/>
      <c r="H213" s="31">
        <v>895.00900000000001</v>
      </c>
      <c r="I213" s="37">
        <f t="shared" si="137"/>
        <v>21.407980336429606</v>
      </c>
      <c r="J213" s="37"/>
      <c r="K213" s="38">
        <f t="shared" si="132"/>
        <v>0</v>
      </c>
      <c r="L213" s="31"/>
      <c r="M213" s="31">
        <v>14955.7</v>
      </c>
      <c r="N213" s="38">
        <f t="shared" ref="N213:N231" si="160">H213/M213*100</f>
        <v>5.9844005964281175</v>
      </c>
      <c r="O213" s="88">
        <f t="shared" si="158"/>
        <v>-14060.691000000001</v>
      </c>
    </row>
    <row r="214" spans="1:15" x14ac:dyDescent="0.2">
      <c r="A214" s="93"/>
      <c r="B214" s="93" t="s">
        <v>314</v>
      </c>
      <c r="C214" s="93"/>
      <c r="D214" s="41" t="s">
        <v>381</v>
      </c>
      <c r="E214" s="36">
        <v>18810.787</v>
      </c>
      <c r="F214" s="36">
        <v>54889.093000000001</v>
      </c>
      <c r="G214" s="36"/>
      <c r="H214" s="36">
        <v>10052.121999999999</v>
      </c>
      <c r="I214" s="37">
        <f t="shared" si="137"/>
        <v>18.313514490028098</v>
      </c>
      <c r="J214" s="37"/>
      <c r="K214" s="38">
        <f t="shared" si="132"/>
        <v>0</v>
      </c>
      <c r="L214" s="31"/>
      <c r="M214" s="36">
        <v>11238.692999999999</v>
      </c>
      <c r="N214" s="38">
        <f t="shared" si="160"/>
        <v>89.442090819635339</v>
      </c>
      <c r="O214" s="88">
        <f t="shared" si="158"/>
        <v>-1186.5709999999999</v>
      </c>
    </row>
    <row r="215" spans="1:15" x14ac:dyDescent="0.2">
      <c r="A215" s="93"/>
      <c r="B215" s="93" t="s">
        <v>315</v>
      </c>
      <c r="C215" s="93"/>
      <c r="D215" s="41" t="s">
        <v>308</v>
      </c>
      <c r="E215" s="36">
        <v>9620</v>
      </c>
      <c r="F215" s="36">
        <v>8325</v>
      </c>
      <c r="G215" s="31"/>
      <c r="H215" s="31">
        <v>2240.4430000000002</v>
      </c>
      <c r="I215" s="37">
        <f t="shared" si="137"/>
        <v>26.91222822822823</v>
      </c>
      <c r="J215" s="37"/>
      <c r="K215" s="38">
        <f t="shared" si="132"/>
        <v>0</v>
      </c>
      <c r="L215" s="31"/>
      <c r="M215" s="31">
        <v>5007.1270000000004</v>
      </c>
      <c r="N215" s="38">
        <f t="shared" si="160"/>
        <v>44.745080362451361</v>
      </c>
      <c r="O215" s="88">
        <f t="shared" si="158"/>
        <v>-2766.6840000000002</v>
      </c>
    </row>
    <row r="216" spans="1:15" x14ac:dyDescent="0.2">
      <c r="A216" s="93" t="s">
        <v>114</v>
      </c>
      <c r="B216" s="93" t="s">
        <v>316</v>
      </c>
      <c r="C216" s="93"/>
      <c r="D216" s="41" t="s">
        <v>317</v>
      </c>
      <c r="E216" s="36">
        <v>3900</v>
      </c>
      <c r="F216" s="36">
        <v>3705</v>
      </c>
      <c r="G216" s="31"/>
      <c r="H216" s="31">
        <v>265.714</v>
      </c>
      <c r="I216" s="37">
        <f>IF(F216&gt;0,H216/F216*100,0)</f>
        <v>7.1717678812415659</v>
      </c>
      <c r="J216" s="37"/>
      <c r="K216" s="38">
        <f t="shared" si="132"/>
        <v>0</v>
      </c>
      <c r="L216" s="31"/>
      <c r="M216" s="31">
        <v>298.25900000000001</v>
      </c>
      <c r="N216" s="38">
        <f t="shared" si="160"/>
        <v>89.088342682031382</v>
      </c>
      <c r="O216" s="88">
        <f t="shared" si="158"/>
        <v>-32.545000000000016</v>
      </c>
    </row>
    <row r="217" spans="1:15" x14ac:dyDescent="0.2">
      <c r="A217" s="93"/>
      <c r="B217" s="93" t="s">
        <v>318</v>
      </c>
      <c r="C217" s="93"/>
      <c r="D217" s="41" t="s">
        <v>319</v>
      </c>
      <c r="E217" s="36">
        <f>E221</f>
        <v>120420</v>
      </c>
      <c r="F217" s="53">
        <f>F221+F220+F219</f>
        <v>332207.87106000003</v>
      </c>
      <c r="G217" s="53">
        <f t="shared" ref="G217" si="161">G221+G220+G219</f>
        <v>0</v>
      </c>
      <c r="H217" s="36">
        <f>H221+H220+H219</f>
        <v>99294.551999999996</v>
      </c>
      <c r="I217" s="37">
        <f t="shared" ref="I217:I220" si="162">IF(F217&gt;0,H217/F217*100,0)</f>
        <v>29.88928338247182</v>
      </c>
      <c r="J217" s="37"/>
      <c r="K217" s="38">
        <f t="shared" ref="K217:K220" si="163">IF(G217&gt;0,H217/G217*100,0)</f>
        <v>0</v>
      </c>
      <c r="L217" s="31"/>
      <c r="M217" s="36">
        <f>M221+M220+M219</f>
        <v>118306.96799999999</v>
      </c>
      <c r="N217" s="38">
        <f t="shared" si="160"/>
        <v>83.929588999356326</v>
      </c>
      <c r="O217" s="88">
        <f t="shared" si="158"/>
        <v>-19012.415999999997</v>
      </c>
    </row>
    <row r="218" spans="1:15" x14ac:dyDescent="0.2">
      <c r="A218" s="93"/>
      <c r="B218" s="93"/>
      <c r="C218" s="93"/>
      <c r="D218" s="40" t="s">
        <v>47</v>
      </c>
      <c r="E218" s="36"/>
      <c r="F218" s="53"/>
      <c r="G218" s="31"/>
      <c r="H218" s="31"/>
      <c r="I218" s="37">
        <f t="shared" si="162"/>
        <v>0</v>
      </c>
      <c r="J218" s="37"/>
      <c r="K218" s="38">
        <f t="shared" si="163"/>
        <v>0</v>
      </c>
      <c r="L218" s="31"/>
      <c r="M218" s="36"/>
      <c r="N218" s="38"/>
      <c r="O218" s="88">
        <f t="shared" si="158"/>
        <v>0</v>
      </c>
    </row>
    <row r="219" spans="1:15" ht="24.95" customHeight="1" x14ac:dyDescent="0.2">
      <c r="A219" s="93"/>
      <c r="B219" s="93" t="s">
        <v>369</v>
      </c>
      <c r="C219" s="93"/>
      <c r="D219" s="40" t="s">
        <v>370</v>
      </c>
      <c r="E219" s="36"/>
      <c r="F219" s="36">
        <v>80301.464000000007</v>
      </c>
      <c r="G219" s="31"/>
      <c r="H219" s="31">
        <v>49395.66</v>
      </c>
      <c r="I219" s="37">
        <f t="shared" si="162"/>
        <v>61.512776404674263</v>
      </c>
      <c r="J219" s="37"/>
      <c r="K219" s="38"/>
      <c r="L219" s="31"/>
      <c r="M219" s="36">
        <v>46487.587</v>
      </c>
      <c r="N219" s="38">
        <f t="shared" si="160"/>
        <v>106.25559033640531</v>
      </c>
      <c r="O219" s="88">
        <f t="shared" si="158"/>
        <v>2908.073000000004</v>
      </c>
    </row>
    <row r="220" spans="1:15" ht="24.6" customHeight="1" x14ac:dyDescent="0.2">
      <c r="A220" s="93"/>
      <c r="B220" s="93" t="s">
        <v>341</v>
      </c>
      <c r="C220" s="93"/>
      <c r="D220" s="40" t="s">
        <v>342</v>
      </c>
      <c r="E220" s="36"/>
      <c r="F220" s="36">
        <v>10000</v>
      </c>
      <c r="G220" s="31"/>
      <c r="H220" s="31">
        <v>7760.0460000000003</v>
      </c>
      <c r="I220" s="37">
        <f t="shared" si="162"/>
        <v>77.600459999999998</v>
      </c>
      <c r="J220" s="37"/>
      <c r="K220" s="38">
        <f t="shared" si="163"/>
        <v>0</v>
      </c>
      <c r="L220" s="31"/>
      <c r="M220" s="36"/>
      <c r="N220" s="38"/>
      <c r="O220" s="88">
        <f t="shared" si="158"/>
        <v>7760.0460000000003</v>
      </c>
    </row>
    <row r="221" spans="1:15" ht="35.450000000000003" customHeight="1" x14ac:dyDescent="0.2">
      <c r="A221" s="93"/>
      <c r="B221" s="93" t="s">
        <v>320</v>
      </c>
      <c r="C221" s="22"/>
      <c r="D221" s="40" t="s">
        <v>321</v>
      </c>
      <c r="E221" s="36">
        <v>120420</v>
      </c>
      <c r="F221" s="53">
        <v>241906.40706</v>
      </c>
      <c r="G221" s="31"/>
      <c r="H221" s="31">
        <v>42138.845999999998</v>
      </c>
      <c r="I221" s="37">
        <f>IF(F221&gt;0,H221/F221*100,0)</f>
        <v>17.419483225819775</v>
      </c>
      <c r="J221" s="37"/>
      <c r="K221" s="38"/>
      <c r="L221" s="31"/>
      <c r="M221" s="31">
        <v>71819.380999999994</v>
      </c>
      <c r="N221" s="38">
        <f t="shared" si="160"/>
        <v>58.673362835026388</v>
      </c>
      <c r="O221" s="88">
        <f t="shared" si="158"/>
        <v>-29680.534999999996</v>
      </c>
    </row>
    <row r="222" spans="1:15" ht="22.5" x14ac:dyDescent="0.2">
      <c r="A222" s="93"/>
      <c r="B222" s="93" t="s">
        <v>348</v>
      </c>
      <c r="C222" s="22"/>
      <c r="D222" s="41" t="s">
        <v>349</v>
      </c>
      <c r="E222" s="36">
        <v>54000</v>
      </c>
      <c r="F222" s="36">
        <v>53980.824000000001</v>
      </c>
      <c r="G222" s="31"/>
      <c r="H222" s="31">
        <v>53980.824000000001</v>
      </c>
      <c r="I222" s="94">
        <f>IF(F222&gt;0,H222/F222*100,0)</f>
        <v>100</v>
      </c>
      <c r="J222" s="37"/>
      <c r="K222" s="38"/>
      <c r="L222" s="31"/>
      <c r="M222" s="36">
        <v>95</v>
      </c>
      <c r="N222" s="83" t="s">
        <v>418</v>
      </c>
      <c r="O222" s="88">
        <f t="shared" si="158"/>
        <v>53885.824000000001</v>
      </c>
    </row>
    <row r="223" spans="1:15" ht="14.25" x14ac:dyDescent="0.2">
      <c r="A223" s="12" t="s">
        <v>40</v>
      </c>
      <c r="B223" s="12" t="s">
        <v>180</v>
      </c>
      <c r="C223" s="12"/>
      <c r="D223" s="33" t="s">
        <v>260</v>
      </c>
      <c r="E223" s="30">
        <f>E225+E230</f>
        <v>0</v>
      </c>
      <c r="F223" s="30">
        <f>F225+F230+F231</f>
        <v>86897.084999999992</v>
      </c>
      <c r="G223" s="30">
        <f>G225+G230+G231</f>
        <v>0</v>
      </c>
      <c r="H223" s="30">
        <f>H225+H230+H231</f>
        <v>24111.616000000002</v>
      </c>
      <c r="I223" s="34">
        <f t="shared" si="137"/>
        <v>27.747324320487856</v>
      </c>
      <c r="J223" s="34"/>
      <c r="K223" s="35">
        <f t="shared" si="132"/>
        <v>0</v>
      </c>
      <c r="L223" s="32"/>
      <c r="M223" s="30">
        <f>M225+M230+M231+M229</f>
        <v>33759.362999999998</v>
      </c>
      <c r="N223" s="38">
        <f t="shared" si="160"/>
        <v>71.422011132141336</v>
      </c>
      <c r="O223" s="87">
        <f t="shared" si="158"/>
        <v>-9647.7469999999958</v>
      </c>
    </row>
    <row r="224" spans="1:15" x14ac:dyDescent="0.2">
      <c r="A224" s="93"/>
      <c r="B224" s="93"/>
      <c r="C224" s="93"/>
      <c r="D224" s="41" t="s">
        <v>48</v>
      </c>
      <c r="E224" s="36"/>
      <c r="F224" s="36"/>
      <c r="G224" s="36"/>
      <c r="H224" s="36"/>
      <c r="I224" s="37">
        <f t="shared" si="137"/>
        <v>0</v>
      </c>
      <c r="J224" s="37"/>
      <c r="K224" s="38">
        <f t="shared" si="132"/>
        <v>0</v>
      </c>
      <c r="L224" s="32"/>
      <c r="M224" s="36"/>
      <c r="N224" s="38"/>
      <c r="O224" s="88">
        <f t="shared" si="158"/>
        <v>0</v>
      </c>
    </row>
    <row r="225" spans="1:15" hidden="1" x14ac:dyDescent="0.2">
      <c r="A225" s="93" t="s">
        <v>27</v>
      </c>
      <c r="B225" s="93" t="s">
        <v>265</v>
      </c>
      <c r="C225" s="93" t="s">
        <v>186</v>
      </c>
      <c r="D225" s="41" t="s">
        <v>28</v>
      </c>
      <c r="E225" s="36">
        <f>E228</f>
        <v>0</v>
      </c>
      <c r="F225" s="36">
        <f t="shared" ref="F225:H225" si="164">F228</f>
        <v>0</v>
      </c>
      <c r="G225" s="36">
        <f t="shared" si="164"/>
        <v>0</v>
      </c>
      <c r="H225" s="36">
        <f t="shared" si="164"/>
        <v>0</v>
      </c>
      <c r="I225" s="37">
        <f t="shared" si="137"/>
        <v>0</v>
      </c>
      <c r="J225" s="37"/>
      <c r="K225" s="38">
        <f t="shared" si="132"/>
        <v>0</v>
      </c>
      <c r="L225" s="32"/>
      <c r="M225" s="36">
        <f t="shared" ref="M225" si="165">M228</f>
        <v>0</v>
      </c>
      <c r="N225" s="38" t="e">
        <f t="shared" si="160"/>
        <v>#DIV/0!</v>
      </c>
      <c r="O225" s="88">
        <f t="shared" si="158"/>
        <v>0</v>
      </c>
    </row>
    <row r="226" spans="1:15" ht="25.5" hidden="1" x14ac:dyDescent="0.2">
      <c r="A226" s="93" t="s">
        <v>45</v>
      </c>
      <c r="B226" s="93"/>
      <c r="C226" s="93"/>
      <c r="D226" s="7" t="s">
        <v>8</v>
      </c>
      <c r="E226" s="36"/>
      <c r="F226" s="53"/>
      <c r="G226" s="36"/>
      <c r="H226" s="36"/>
      <c r="I226" s="37">
        <f t="shared" si="137"/>
        <v>0</v>
      </c>
      <c r="J226" s="37"/>
      <c r="K226" s="38">
        <f t="shared" si="132"/>
        <v>0</v>
      </c>
      <c r="L226" s="32"/>
      <c r="M226" s="36"/>
      <c r="N226" s="38" t="e">
        <f t="shared" si="160"/>
        <v>#DIV/0!</v>
      </c>
      <c r="O226" s="88">
        <f t="shared" si="158"/>
        <v>0</v>
      </c>
    </row>
    <row r="227" spans="1:15" hidden="1" x14ac:dyDescent="0.2">
      <c r="A227" s="93"/>
      <c r="B227" s="93"/>
      <c r="C227" s="93"/>
      <c r="D227" s="40" t="s">
        <v>47</v>
      </c>
      <c r="E227" s="36"/>
      <c r="F227" s="53"/>
      <c r="G227" s="36"/>
      <c r="H227" s="36"/>
      <c r="I227" s="37">
        <f t="shared" si="137"/>
        <v>0</v>
      </c>
      <c r="J227" s="37"/>
      <c r="K227" s="38"/>
      <c r="L227" s="32"/>
      <c r="M227" s="36"/>
      <c r="N227" s="38" t="e">
        <f t="shared" si="160"/>
        <v>#DIV/0!</v>
      </c>
      <c r="O227" s="88">
        <f t="shared" si="158"/>
        <v>0</v>
      </c>
    </row>
    <row r="228" spans="1:15" hidden="1" x14ac:dyDescent="0.2">
      <c r="A228" s="93"/>
      <c r="B228" s="22" t="s">
        <v>266</v>
      </c>
      <c r="C228" s="93"/>
      <c r="D228" s="39" t="s">
        <v>28</v>
      </c>
      <c r="E228" s="36"/>
      <c r="F228" s="36"/>
      <c r="G228" s="36"/>
      <c r="H228" s="36"/>
      <c r="I228" s="37">
        <f t="shared" si="137"/>
        <v>0</v>
      </c>
      <c r="J228" s="37"/>
      <c r="K228" s="38"/>
      <c r="L228" s="32"/>
      <c r="M228" s="36"/>
      <c r="N228" s="38" t="e">
        <f t="shared" si="160"/>
        <v>#DIV/0!</v>
      </c>
      <c r="O228" s="88">
        <f t="shared" si="158"/>
        <v>0</v>
      </c>
    </row>
    <row r="229" spans="1:15" x14ac:dyDescent="0.2">
      <c r="A229" s="93"/>
      <c r="B229" s="22" t="s">
        <v>374</v>
      </c>
      <c r="C229" s="93"/>
      <c r="D229" s="81" t="s">
        <v>396</v>
      </c>
      <c r="E229" s="36"/>
      <c r="F229" s="36"/>
      <c r="G229" s="36"/>
      <c r="H229" s="36"/>
      <c r="I229" s="37"/>
      <c r="J229" s="37"/>
      <c r="K229" s="38"/>
      <c r="L229" s="32"/>
      <c r="M229" s="36">
        <v>863.48800000000006</v>
      </c>
      <c r="N229" s="38">
        <f t="shared" si="160"/>
        <v>0</v>
      </c>
      <c r="O229" s="88">
        <f t="shared" si="158"/>
        <v>-863.48800000000006</v>
      </c>
    </row>
    <row r="230" spans="1:15" x14ac:dyDescent="0.2">
      <c r="A230" s="93"/>
      <c r="B230" s="93" t="s">
        <v>344</v>
      </c>
      <c r="C230" s="93"/>
      <c r="D230" s="41" t="s">
        <v>345</v>
      </c>
      <c r="E230" s="36"/>
      <c r="F230" s="36"/>
      <c r="G230" s="36"/>
      <c r="H230" s="36"/>
      <c r="I230" s="37">
        <f t="shared" si="137"/>
        <v>0</v>
      </c>
      <c r="J230" s="37"/>
      <c r="K230" s="38"/>
      <c r="L230" s="32"/>
      <c r="M230" s="36"/>
      <c r="N230" s="38"/>
      <c r="O230" s="88">
        <f t="shared" si="158"/>
        <v>0</v>
      </c>
    </row>
    <row r="231" spans="1:15" x14ac:dyDescent="0.2">
      <c r="A231" s="93"/>
      <c r="B231" s="93" t="s">
        <v>356</v>
      </c>
      <c r="C231" s="93"/>
      <c r="D231" s="41" t="s">
        <v>355</v>
      </c>
      <c r="E231" s="36"/>
      <c r="F231" s="36">
        <f>F235+F233</f>
        <v>86897.084999999992</v>
      </c>
      <c r="G231" s="36">
        <f t="shared" ref="G231:H231" si="166">G235+G233</f>
        <v>0</v>
      </c>
      <c r="H231" s="36">
        <f t="shared" si="166"/>
        <v>24111.616000000002</v>
      </c>
      <c r="I231" s="37">
        <f t="shared" ref="I231" si="167">IF(F231&gt;0,H231/F231*100,0)</f>
        <v>27.747324320487856</v>
      </c>
      <c r="J231" s="37"/>
      <c r="K231" s="38"/>
      <c r="L231" s="32"/>
      <c r="M231" s="36">
        <f>M233+M234+M235</f>
        <v>32895.875</v>
      </c>
      <c r="N231" s="38">
        <f t="shared" si="160"/>
        <v>73.296776571530629</v>
      </c>
      <c r="O231" s="88">
        <f t="shared" si="158"/>
        <v>-8784.2589999999982</v>
      </c>
    </row>
    <row r="232" spans="1:15" x14ac:dyDescent="0.2">
      <c r="A232" s="93"/>
      <c r="B232" s="93"/>
      <c r="C232" s="93"/>
      <c r="D232" s="40" t="s">
        <v>47</v>
      </c>
      <c r="E232" s="36"/>
      <c r="F232" s="36"/>
      <c r="G232" s="36"/>
      <c r="H232" s="36"/>
      <c r="I232" s="37">
        <f t="shared" si="137"/>
        <v>0</v>
      </c>
      <c r="J232" s="37"/>
      <c r="K232" s="38"/>
      <c r="L232" s="32"/>
      <c r="M232" s="36"/>
      <c r="N232" s="38"/>
      <c r="O232" s="88">
        <f t="shared" si="158"/>
        <v>0</v>
      </c>
    </row>
    <row r="233" spans="1:15" ht="25.5" x14ac:dyDescent="0.2">
      <c r="A233" s="93"/>
      <c r="B233" s="22" t="s">
        <v>358</v>
      </c>
      <c r="C233" s="22"/>
      <c r="D233" s="40" t="s">
        <v>357</v>
      </c>
      <c r="E233" s="36"/>
      <c r="F233" s="36">
        <v>36897.084999999999</v>
      </c>
      <c r="G233" s="36"/>
      <c r="H233" s="36">
        <v>10602.906999999999</v>
      </c>
      <c r="I233" s="37">
        <f t="shared" si="137"/>
        <v>28.73643541217416</v>
      </c>
      <c r="J233" s="37"/>
      <c r="K233" s="38"/>
      <c r="L233" s="32"/>
      <c r="M233" s="36">
        <v>14070.513999999999</v>
      </c>
      <c r="N233" s="38">
        <f t="shared" ref="N233:N276" si="168">H233/M233*100</f>
        <v>75.355505847192219</v>
      </c>
      <c r="O233" s="88">
        <f t="shared" si="158"/>
        <v>-3467.607</v>
      </c>
    </row>
    <row r="234" spans="1:15" ht="25.5" hidden="1" x14ac:dyDescent="0.2">
      <c r="A234" s="93"/>
      <c r="B234" s="22" t="s">
        <v>360</v>
      </c>
      <c r="C234" s="22"/>
      <c r="D234" s="40" t="s">
        <v>359</v>
      </c>
      <c r="E234" s="36"/>
      <c r="F234" s="89"/>
      <c r="G234" s="36"/>
      <c r="H234" s="36"/>
      <c r="I234" s="37">
        <f t="shared" si="137"/>
        <v>0</v>
      </c>
      <c r="J234" s="37"/>
      <c r="K234" s="38"/>
      <c r="L234" s="32"/>
      <c r="M234" s="36"/>
      <c r="N234" s="38" t="e">
        <f t="shared" si="168"/>
        <v>#DIV/0!</v>
      </c>
      <c r="O234" s="88">
        <f t="shared" si="158"/>
        <v>0</v>
      </c>
    </row>
    <row r="235" spans="1:15" ht="25.5" x14ac:dyDescent="0.2">
      <c r="A235" s="93"/>
      <c r="B235" s="22" t="s">
        <v>397</v>
      </c>
      <c r="C235" s="22"/>
      <c r="D235" s="40" t="s">
        <v>398</v>
      </c>
      <c r="E235" s="36"/>
      <c r="F235" s="89">
        <v>50000</v>
      </c>
      <c r="G235" s="86"/>
      <c r="H235" s="36">
        <v>13508.709000000001</v>
      </c>
      <c r="I235" s="37"/>
      <c r="J235" s="37"/>
      <c r="K235" s="38"/>
      <c r="L235" s="32"/>
      <c r="M235" s="36">
        <v>18825.361000000001</v>
      </c>
      <c r="N235" s="38">
        <f t="shared" ref="N235" si="169">H235/M235*100</f>
        <v>71.758034281520551</v>
      </c>
      <c r="O235" s="88">
        <f t="shared" si="158"/>
        <v>-5316.652</v>
      </c>
    </row>
    <row r="236" spans="1:15" ht="14.25" x14ac:dyDescent="0.2">
      <c r="A236" s="12" t="s">
        <v>37</v>
      </c>
      <c r="B236" s="12" t="s">
        <v>188</v>
      </c>
      <c r="C236" s="12"/>
      <c r="D236" s="33" t="s">
        <v>268</v>
      </c>
      <c r="E236" s="30">
        <f>E238</f>
        <v>984</v>
      </c>
      <c r="F236" s="30">
        <f t="shared" ref="F236:H236" si="170">F238</f>
        <v>2134.8000000000002</v>
      </c>
      <c r="G236" s="30">
        <f t="shared" si="170"/>
        <v>0</v>
      </c>
      <c r="H236" s="30">
        <f t="shared" si="170"/>
        <v>0</v>
      </c>
      <c r="I236" s="37">
        <f t="shared" si="137"/>
        <v>0</v>
      </c>
      <c r="J236" s="34"/>
      <c r="K236" s="35">
        <f t="shared" si="132"/>
        <v>0</v>
      </c>
      <c r="L236" s="32"/>
      <c r="M236" s="30">
        <f t="shared" ref="M236" si="171">M238</f>
        <v>0</v>
      </c>
      <c r="N236" s="66" t="e">
        <f t="shared" si="168"/>
        <v>#DIV/0!</v>
      </c>
      <c r="O236" s="87">
        <f t="shared" si="158"/>
        <v>0</v>
      </c>
    </row>
    <row r="237" spans="1:15" x14ac:dyDescent="0.2">
      <c r="A237" s="12"/>
      <c r="B237" s="12"/>
      <c r="C237" s="12"/>
      <c r="D237" s="41" t="s">
        <v>48</v>
      </c>
      <c r="E237" s="30"/>
      <c r="F237" s="30"/>
      <c r="G237" s="30"/>
      <c r="H237" s="30"/>
      <c r="I237" s="37">
        <f t="shared" si="137"/>
        <v>0</v>
      </c>
      <c r="J237" s="34"/>
      <c r="K237" s="35"/>
      <c r="L237" s="32"/>
      <c r="M237" s="36"/>
      <c r="N237" s="38"/>
      <c r="O237" s="88">
        <f t="shared" si="158"/>
        <v>0</v>
      </c>
    </row>
    <row r="238" spans="1:15" x14ac:dyDescent="0.2">
      <c r="A238" s="12" t="s">
        <v>75</v>
      </c>
      <c r="B238" s="93">
        <v>7530</v>
      </c>
      <c r="C238" s="63"/>
      <c r="D238" s="63" t="s">
        <v>322</v>
      </c>
      <c r="E238" s="36">
        <v>984</v>
      </c>
      <c r="F238" s="36">
        <v>2134.8000000000002</v>
      </c>
      <c r="G238" s="36"/>
      <c r="H238" s="36"/>
      <c r="I238" s="37">
        <f t="shared" si="137"/>
        <v>0</v>
      </c>
      <c r="J238" s="37"/>
      <c r="K238" s="38">
        <f t="shared" si="132"/>
        <v>0</v>
      </c>
      <c r="L238" s="31"/>
      <c r="M238" s="36"/>
      <c r="N238" s="65" t="e">
        <f t="shared" si="168"/>
        <v>#DIV/0!</v>
      </c>
      <c r="O238" s="88">
        <f t="shared" si="158"/>
        <v>0</v>
      </c>
    </row>
    <row r="239" spans="1:15" ht="21" customHeight="1" x14ac:dyDescent="0.2">
      <c r="A239" s="12" t="s">
        <v>78</v>
      </c>
      <c r="B239" s="12" t="s">
        <v>269</v>
      </c>
      <c r="C239" s="23"/>
      <c r="D239" s="33" t="s">
        <v>270</v>
      </c>
      <c r="E239" s="30">
        <f>E241+E242+E243+E245</f>
        <v>115315.924</v>
      </c>
      <c r="F239" s="30">
        <f t="shared" ref="F239:H239" si="172">F241+F242+F243+F245</f>
        <v>101690.31499999999</v>
      </c>
      <c r="G239" s="30">
        <f t="shared" si="172"/>
        <v>0</v>
      </c>
      <c r="H239" s="30">
        <f t="shared" si="172"/>
        <v>86325.962</v>
      </c>
      <c r="I239" s="34">
        <f t="shared" si="137"/>
        <v>84.891036083426442</v>
      </c>
      <c r="J239" s="34"/>
      <c r="K239" s="35">
        <f t="shared" si="132"/>
        <v>0</v>
      </c>
      <c r="L239" s="32"/>
      <c r="M239" s="30">
        <f>M241+M242+M243+M245</f>
        <v>47297.107000000004</v>
      </c>
      <c r="N239" s="79">
        <f t="shared" si="168"/>
        <v>182.51848257864904</v>
      </c>
      <c r="O239" s="87">
        <f t="shared" si="158"/>
        <v>39028.854999999996</v>
      </c>
    </row>
    <row r="240" spans="1:15" x14ac:dyDescent="0.2">
      <c r="A240" s="93"/>
      <c r="B240" s="93"/>
      <c r="C240" s="93"/>
      <c r="D240" s="41" t="s">
        <v>48</v>
      </c>
      <c r="E240" s="36"/>
      <c r="F240" s="31"/>
      <c r="G240" s="31"/>
      <c r="H240" s="31"/>
      <c r="I240" s="37">
        <f t="shared" si="137"/>
        <v>0</v>
      </c>
      <c r="J240" s="37"/>
      <c r="K240" s="38">
        <f t="shared" si="132"/>
        <v>0</v>
      </c>
      <c r="L240" s="32"/>
      <c r="M240" s="36"/>
      <c r="N240" s="35"/>
      <c r="O240" s="88">
        <f t="shared" si="158"/>
        <v>0</v>
      </c>
    </row>
    <row r="241" spans="1:15" x14ac:dyDescent="0.2">
      <c r="A241" s="93" t="s">
        <v>79</v>
      </c>
      <c r="B241" s="93" t="s">
        <v>323</v>
      </c>
      <c r="C241" s="93" t="s">
        <v>185</v>
      </c>
      <c r="D241" s="41" t="s">
        <v>324</v>
      </c>
      <c r="E241" s="36">
        <v>170</v>
      </c>
      <c r="F241" s="36">
        <v>170</v>
      </c>
      <c r="G241" s="31"/>
      <c r="H241" s="31">
        <v>51.783999999999999</v>
      </c>
      <c r="I241" s="37">
        <f t="shared" si="137"/>
        <v>30.461176470588235</v>
      </c>
      <c r="J241" s="37"/>
      <c r="K241" s="38">
        <f t="shared" si="132"/>
        <v>0</v>
      </c>
      <c r="L241" s="31"/>
      <c r="M241" s="31">
        <v>75.474000000000004</v>
      </c>
      <c r="N241" s="38">
        <f t="shared" si="168"/>
        <v>68.611707342926024</v>
      </c>
      <c r="O241" s="88">
        <f t="shared" si="158"/>
        <v>-23.690000000000005</v>
      </c>
    </row>
    <row r="242" spans="1:15" ht="25.5" x14ac:dyDescent="0.2">
      <c r="A242" s="93"/>
      <c r="B242" s="93" t="s">
        <v>325</v>
      </c>
      <c r="C242" s="93"/>
      <c r="D242" s="41" t="s">
        <v>326</v>
      </c>
      <c r="E242" s="36">
        <v>80</v>
      </c>
      <c r="F242" s="36">
        <v>132</v>
      </c>
      <c r="G242" s="31"/>
      <c r="H242" s="31">
        <v>19.965</v>
      </c>
      <c r="I242" s="37">
        <f t="shared" si="137"/>
        <v>15.125</v>
      </c>
      <c r="J242" s="37"/>
      <c r="K242" s="38"/>
      <c r="L242" s="31"/>
      <c r="M242" s="31">
        <v>23.045000000000002</v>
      </c>
      <c r="N242" s="38">
        <f t="shared" si="168"/>
        <v>86.634844868735073</v>
      </c>
      <c r="O242" s="88">
        <f t="shared" si="158"/>
        <v>-3.0800000000000018</v>
      </c>
    </row>
    <row r="243" spans="1:15" ht="21.95" customHeight="1" x14ac:dyDescent="0.2">
      <c r="A243" s="93" t="s">
        <v>112</v>
      </c>
      <c r="B243" s="93" t="s">
        <v>327</v>
      </c>
      <c r="C243" s="93" t="s">
        <v>189</v>
      </c>
      <c r="D243" s="41" t="s">
        <v>187</v>
      </c>
      <c r="E243" s="36">
        <v>109005.924</v>
      </c>
      <c r="F243" s="36">
        <v>94313.323999999993</v>
      </c>
      <c r="G243" s="31"/>
      <c r="H243" s="31">
        <v>86179.222999999998</v>
      </c>
      <c r="I243" s="37">
        <f t="shared" si="137"/>
        <v>91.37544871178541</v>
      </c>
      <c r="J243" s="37"/>
      <c r="K243" s="38">
        <f t="shared" si="132"/>
        <v>0</v>
      </c>
      <c r="L243" s="32"/>
      <c r="M243" s="31">
        <v>43762.358</v>
      </c>
      <c r="N243" s="38">
        <f t="shared" si="168"/>
        <v>196.92545589065378</v>
      </c>
      <c r="O243" s="88">
        <f t="shared" si="158"/>
        <v>42416.864999999998</v>
      </c>
    </row>
    <row r="244" spans="1:15" ht="15" hidden="1" customHeight="1" x14ac:dyDescent="0.2">
      <c r="A244" s="93" t="s">
        <v>66</v>
      </c>
      <c r="B244" s="93"/>
      <c r="C244" s="93"/>
      <c r="D244" s="51" t="s">
        <v>96</v>
      </c>
      <c r="E244" s="36"/>
      <c r="F244" s="36"/>
      <c r="G244" s="31"/>
      <c r="H244" s="31"/>
      <c r="I244" s="37">
        <f t="shared" si="137"/>
        <v>0</v>
      </c>
      <c r="J244" s="37"/>
      <c r="K244" s="38">
        <f t="shared" ref="K244:K281" si="173">IF(G244&gt;0,H244/G244*100,0)</f>
        <v>0</v>
      </c>
      <c r="L244" s="32"/>
      <c r="M244" s="36"/>
      <c r="N244" s="38" t="e">
        <f t="shared" si="168"/>
        <v>#DIV/0!</v>
      </c>
      <c r="O244" s="88">
        <f t="shared" si="158"/>
        <v>0</v>
      </c>
    </row>
    <row r="245" spans="1:15" ht="19.5" customHeight="1" x14ac:dyDescent="0.2">
      <c r="A245" s="93"/>
      <c r="B245" s="93" t="s">
        <v>280</v>
      </c>
      <c r="C245" s="93"/>
      <c r="D245" s="41" t="s">
        <v>279</v>
      </c>
      <c r="E245" s="36">
        <f>E247+E248</f>
        <v>6060</v>
      </c>
      <c r="F245" s="36">
        <f t="shared" ref="F245:H245" si="174">F247+F248</f>
        <v>7074.991</v>
      </c>
      <c r="G245" s="36">
        <f t="shared" si="174"/>
        <v>0</v>
      </c>
      <c r="H245" s="36">
        <f t="shared" si="174"/>
        <v>74.989999999999995</v>
      </c>
      <c r="I245" s="37">
        <f t="shared" si="137"/>
        <v>1.0599306769436172</v>
      </c>
      <c r="J245" s="37"/>
      <c r="K245" s="38"/>
      <c r="L245" s="32"/>
      <c r="M245" s="36">
        <f t="shared" ref="M245" si="175">M247+M248</f>
        <v>3436.23</v>
      </c>
      <c r="N245" s="38">
        <f t="shared" si="168"/>
        <v>2.1823335457754571</v>
      </c>
      <c r="O245" s="88">
        <f t="shared" si="158"/>
        <v>-3361.2400000000002</v>
      </c>
    </row>
    <row r="246" spans="1:15" ht="15" customHeight="1" x14ac:dyDescent="0.2">
      <c r="A246" s="93"/>
      <c r="B246" s="93"/>
      <c r="C246" s="93"/>
      <c r="D246" s="40" t="s">
        <v>47</v>
      </c>
      <c r="E246" s="36"/>
      <c r="F246" s="36"/>
      <c r="G246" s="31"/>
      <c r="H246" s="31"/>
      <c r="I246" s="37">
        <f t="shared" si="137"/>
        <v>0</v>
      </c>
      <c r="J246" s="37"/>
      <c r="K246" s="38"/>
      <c r="L246" s="32"/>
      <c r="M246" s="36"/>
      <c r="N246" s="38"/>
      <c r="O246" s="88">
        <f t="shared" si="158"/>
        <v>0</v>
      </c>
    </row>
    <row r="247" spans="1:15" ht="51" x14ac:dyDescent="0.2">
      <c r="A247" s="93"/>
      <c r="B247" s="22" t="s">
        <v>328</v>
      </c>
      <c r="C247" s="22"/>
      <c r="D247" s="40" t="s">
        <v>329</v>
      </c>
      <c r="E247" s="36">
        <v>6000</v>
      </c>
      <c r="F247" s="36">
        <v>7000</v>
      </c>
      <c r="G247" s="31"/>
      <c r="H247" s="31"/>
      <c r="I247" s="37">
        <f t="shared" si="137"/>
        <v>0</v>
      </c>
      <c r="J247" s="37"/>
      <c r="K247" s="38"/>
      <c r="L247" s="32"/>
      <c r="M247" s="36"/>
      <c r="N247" s="38"/>
      <c r="O247" s="88">
        <f t="shared" si="158"/>
        <v>0</v>
      </c>
    </row>
    <row r="248" spans="1:15" ht="20.45" customHeight="1" x14ac:dyDescent="0.2">
      <c r="A248" s="93"/>
      <c r="B248" s="22" t="s">
        <v>283</v>
      </c>
      <c r="C248" s="22"/>
      <c r="D248" s="40" t="s">
        <v>190</v>
      </c>
      <c r="E248" s="36">
        <v>60</v>
      </c>
      <c r="F248" s="36">
        <v>74.991</v>
      </c>
      <c r="G248" s="31"/>
      <c r="H248" s="31">
        <v>74.989999999999995</v>
      </c>
      <c r="I248" s="37">
        <f t="shared" si="137"/>
        <v>99.998666506647453</v>
      </c>
      <c r="J248" s="37"/>
      <c r="K248" s="38"/>
      <c r="L248" s="32"/>
      <c r="M248" s="31">
        <v>3436.23</v>
      </c>
      <c r="N248" s="90">
        <f t="shared" si="168"/>
        <v>2.1823335457754571</v>
      </c>
      <c r="O248" s="88">
        <f t="shared" si="158"/>
        <v>-3361.2400000000002</v>
      </c>
    </row>
    <row r="249" spans="1:15" ht="21" customHeight="1" x14ac:dyDescent="0.2">
      <c r="A249" s="12" t="s">
        <v>42</v>
      </c>
      <c r="B249" s="12" t="s">
        <v>286</v>
      </c>
      <c r="C249" s="12"/>
      <c r="D249" s="33" t="s">
        <v>287</v>
      </c>
      <c r="E249" s="30">
        <f>E251</f>
        <v>214.20599999999999</v>
      </c>
      <c r="F249" s="30">
        <f t="shared" ref="F249:H249" si="176">F251</f>
        <v>205.74600000000001</v>
      </c>
      <c r="G249" s="30">
        <f t="shared" si="176"/>
        <v>0</v>
      </c>
      <c r="H249" s="30">
        <f t="shared" si="176"/>
        <v>205.74600000000001</v>
      </c>
      <c r="I249" s="34">
        <f t="shared" si="137"/>
        <v>100</v>
      </c>
      <c r="J249" s="34"/>
      <c r="K249" s="35">
        <f t="shared" si="173"/>
        <v>0</v>
      </c>
      <c r="L249" s="32"/>
      <c r="M249" s="30">
        <f>M251</f>
        <v>10</v>
      </c>
      <c r="N249" s="83" t="s">
        <v>395</v>
      </c>
      <c r="O249" s="87">
        <f t="shared" si="158"/>
        <v>195.74600000000001</v>
      </c>
    </row>
    <row r="250" spans="1:15" ht="15" customHeight="1" x14ac:dyDescent="0.2">
      <c r="A250" s="93"/>
      <c r="B250" s="93"/>
      <c r="C250" s="93"/>
      <c r="D250" s="7" t="s">
        <v>48</v>
      </c>
      <c r="E250" s="36"/>
      <c r="F250" s="36"/>
      <c r="G250" s="31"/>
      <c r="H250" s="31"/>
      <c r="I250" s="34">
        <f t="shared" si="137"/>
        <v>0</v>
      </c>
      <c r="J250" s="37"/>
      <c r="K250" s="35">
        <f t="shared" si="173"/>
        <v>0</v>
      </c>
      <c r="L250" s="32"/>
      <c r="M250" s="36"/>
      <c r="N250" s="38"/>
      <c r="O250" s="88">
        <f t="shared" si="158"/>
        <v>0</v>
      </c>
    </row>
    <row r="251" spans="1:15" ht="20.45" customHeight="1" x14ac:dyDescent="0.2">
      <c r="A251" s="93" t="s">
        <v>197</v>
      </c>
      <c r="B251" s="93" t="s">
        <v>288</v>
      </c>
      <c r="C251" s="93"/>
      <c r="D251" s="7" t="s">
        <v>289</v>
      </c>
      <c r="E251" s="36">
        <v>214.20599999999999</v>
      </c>
      <c r="F251" s="36">
        <v>205.74600000000001</v>
      </c>
      <c r="G251" s="31"/>
      <c r="H251" s="31">
        <v>205.74600000000001</v>
      </c>
      <c r="I251" s="37">
        <f t="shared" si="137"/>
        <v>100</v>
      </c>
      <c r="J251" s="37"/>
      <c r="K251" s="38">
        <f t="shared" si="173"/>
        <v>0</v>
      </c>
      <c r="L251" s="31"/>
      <c r="M251" s="31">
        <v>10</v>
      </c>
      <c r="N251" s="83" t="s">
        <v>395</v>
      </c>
      <c r="O251" s="88">
        <f t="shared" si="158"/>
        <v>195.74600000000001</v>
      </c>
    </row>
    <row r="252" spans="1:15" ht="21" x14ac:dyDescent="0.2">
      <c r="A252" s="12"/>
      <c r="B252" s="12" t="s">
        <v>330</v>
      </c>
      <c r="C252" s="12"/>
      <c r="D252" s="33" t="s">
        <v>331</v>
      </c>
      <c r="E252" s="30">
        <f>E254+E259</f>
        <v>2283.3000000000002</v>
      </c>
      <c r="F252" s="30">
        <f t="shared" ref="F252:H252" si="177">F254+F259</f>
        <v>17208.3</v>
      </c>
      <c r="G252" s="30">
        <f t="shared" si="177"/>
        <v>0</v>
      </c>
      <c r="H252" s="30">
        <f t="shared" si="177"/>
        <v>9130.3739999999998</v>
      </c>
      <c r="I252" s="37">
        <f t="shared" si="137"/>
        <v>53.057966213978133</v>
      </c>
      <c r="J252" s="37"/>
      <c r="K252" s="38">
        <f t="shared" si="173"/>
        <v>0</v>
      </c>
      <c r="L252" s="31"/>
      <c r="M252" s="30">
        <f t="shared" ref="M252" si="178">M254+M259</f>
        <v>98.43</v>
      </c>
      <c r="N252" s="84" t="s">
        <v>417</v>
      </c>
      <c r="O252" s="87">
        <f t="shared" si="158"/>
        <v>9031.9439999999995</v>
      </c>
    </row>
    <row r="253" spans="1:15" x14ac:dyDescent="0.2">
      <c r="A253" s="93"/>
      <c r="B253" s="93"/>
      <c r="C253" s="93"/>
      <c r="D253" s="7" t="s">
        <v>48</v>
      </c>
      <c r="E253" s="36"/>
      <c r="F253" s="36"/>
      <c r="G253" s="31"/>
      <c r="H253" s="31"/>
      <c r="I253" s="37">
        <f t="shared" si="137"/>
        <v>0</v>
      </c>
      <c r="J253" s="37"/>
      <c r="K253" s="38">
        <f t="shared" si="173"/>
        <v>0</v>
      </c>
      <c r="L253" s="31"/>
      <c r="M253" s="36"/>
      <c r="N253" s="65"/>
      <c r="O253" s="88">
        <f t="shared" si="158"/>
        <v>0</v>
      </c>
    </row>
    <row r="254" spans="1:15" ht="21" x14ac:dyDescent="0.2">
      <c r="A254" s="93" t="s">
        <v>94</v>
      </c>
      <c r="B254" s="93" t="s">
        <v>332</v>
      </c>
      <c r="C254" s="93" t="s">
        <v>193</v>
      </c>
      <c r="D254" s="7" t="s">
        <v>333</v>
      </c>
      <c r="E254" s="36">
        <f>E256+E257</f>
        <v>1591.3</v>
      </c>
      <c r="F254" s="36">
        <f>F256+F257+F258</f>
        <v>16516.3</v>
      </c>
      <c r="G254" s="36">
        <f t="shared" ref="G254:H254" si="179">G256+G257+G258</f>
        <v>0</v>
      </c>
      <c r="H254" s="85">
        <f t="shared" si="179"/>
        <v>8599.9490000000005</v>
      </c>
      <c r="I254" s="37">
        <f t="shared" si="137"/>
        <v>52.069464710619208</v>
      </c>
      <c r="J254" s="37"/>
      <c r="K254" s="38">
        <f t="shared" si="173"/>
        <v>0</v>
      </c>
      <c r="L254" s="31"/>
      <c r="M254" s="36">
        <f t="shared" ref="M254" si="180">M256+M257+M258</f>
        <v>0</v>
      </c>
      <c r="N254" s="69" t="s">
        <v>382</v>
      </c>
      <c r="O254" s="88">
        <f t="shared" si="158"/>
        <v>8599.9490000000005</v>
      </c>
    </row>
    <row r="255" spans="1:15" x14ac:dyDescent="0.2">
      <c r="A255" s="93" t="s">
        <v>206</v>
      </c>
      <c r="B255" s="93"/>
      <c r="C255" s="93"/>
      <c r="D255" s="40" t="s">
        <v>47</v>
      </c>
      <c r="E255" s="36"/>
      <c r="F255" s="36"/>
      <c r="G255" s="31"/>
      <c r="H255" s="31"/>
      <c r="I255" s="37">
        <f t="shared" si="137"/>
        <v>0</v>
      </c>
      <c r="J255" s="37"/>
      <c r="K255" s="38"/>
      <c r="L255" s="31"/>
      <c r="M255" s="36"/>
      <c r="N255" s="65"/>
      <c r="O255" s="88">
        <f t="shared" si="158"/>
        <v>0</v>
      </c>
    </row>
    <row r="256" spans="1:15" x14ac:dyDescent="0.2">
      <c r="A256" s="93" t="s">
        <v>202</v>
      </c>
      <c r="B256" s="22" t="s">
        <v>334</v>
      </c>
      <c r="C256" s="22"/>
      <c r="D256" s="39" t="s">
        <v>91</v>
      </c>
      <c r="E256" s="36">
        <v>588.79999999999995</v>
      </c>
      <c r="F256" s="36">
        <v>419.82400000000001</v>
      </c>
      <c r="G256" s="31"/>
      <c r="H256" s="31"/>
      <c r="I256" s="37">
        <f t="shared" si="137"/>
        <v>0</v>
      </c>
      <c r="J256" s="37"/>
      <c r="K256" s="38"/>
      <c r="L256" s="31"/>
      <c r="M256" s="36"/>
      <c r="N256" s="65" t="e">
        <f t="shared" si="168"/>
        <v>#DIV/0!</v>
      </c>
      <c r="O256" s="88">
        <f t="shared" si="158"/>
        <v>0</v>
      </c>
    </row>
    <row r="257" spans="1:15" x14ac:dyDescent="0.2">
      <c r="A257" s="93" t="s">
        <v>92</v>
      </c>
      <c r="B257" s="22" t="s">
        <v>335</v>
      </c>
      <c r="C257" s="22" t="s">
        <v>194</v>
      </c>
      <c r="D257" s="39" t="s">
        <v>200</v>
      </c>
      <c r="E257" s="31">
        <v>1002.5</v>
      </c>
      <c r="F257" s="31"/>
      <c r="G257" s="31"/>
      <c r="H257" s="31"/>
      <c r="I257" s="37">
        <f t="shared" ref="I257:I258" si="181">IF(F257&gt;0,H257/F257*100,0)</f>
        <v>0</v>
      </c>
      <c r="J257" s="37"/>
      <c r="K257" s="38"/>
      <c r="L257" s="31"/>
      <c r="M257" s="36"/>
      <c r="N257" s="65" t="e">
        <f t="shared" si="168"/>
        <v>#DIV/0!</v>
      </c>
      <c r="O257" s="88">
        <f t="shared" si="158"/>
        <v>0</v>
      </c>
    </row>
    <row r="258" spans="1:15" ht="15.6" customHeight="1" x14ac:dyDescent="0.2">
      <c r="A258" s="93"/>
      <c r="B258" s="22" t="s">
        <v>361</v>
      </c>
      <c r="C258" s="22"/>
      <c r="D258" s="39" t="s">
        <v>201</v>
      </c>
      <c r="E258" s="31"/>
      <c r="F258" s="31">
        <v>16096.476000000001</v>
      </c>
      <c r="G258" s="31"/>
      <c r="H258" s="31">
        <v>8599.9490000000005</v>
      </c>
      <c r="I258" s="37">
        <f t="shared" si="181"/>
        <v>53.427526621354879</v>
      </c>
      <c r="J258" s="37"/>
      <c r="K258" s="38"/>
      <c r="L258" s="31"/>
      <c r="M258" s="85"/>
      <c r="N258" s="65" t="e">
        <f t="shared" si="168"/>
        <v>#DIV/0!</v>
      </c>
      <c r="O258" s="88">
        <f t="shared" si="158"/>
        <v>8599.9490000000005</v>
      </c>
    </row>
    <row r="259" spans="1:15" ht="22.5" x14ac:dyDescent="0.2">
      <c r="A259" s="93" t="s">
        <v>46</v>
      </c>
      <c r="B259" s="93" t="s">
        <v>336</v>
      </c>
      <c r="C259" s="93" t="s">
        <v>195</v>
      </c>
      <c r="D259" s="7" t="s">
        <v>337</v>
      </c>
      <c r="E259" s="36">
        <v>692</v>
      </c>
      <c r="F259" s="36">
        <v>692</v>
      </c>
      <c r="G259" s="31"/>
      <c r="H259" s="31">
        <v>530.42499999999995</v>
      </c>
      <c r="I259" s="37">
        <f t="shared" si="137"/>
        <v>76.651011560693632</v>
      </c>
      <c r="J259" s="37"/>
      <c r="K259" s="38">
        <f t="shared" si="173"/>
        <v>0</v>
      </c>
      <c r="L259" s="31"/>
      <c r="M259" s="85">
        <v>98.43</v>
      </c>
      <c r="N259" s="95" t="s">
        <v>416</v>
      </c>
      <c r="O259" s="88">
        <f t="shared" si="158"/>
        <v>431.99499999999995</v>
      </c>
    </row>
    <row r="260" spans="1:15" ht="12.75" hidden="1" customHeight="1" x14ac:dyDescent="0.2">
      <c r="A260" s="93"/>
      <c r="B260" s="93"/>
      <c r="C260" s="93"/>
      <c r="D260" s="7"/>
      <c r="E260" s="36"/>
      <c r="F260" s="31"/>
      <c r="G260" s="31"/>
      <c r="H260" s="31"/>
      <c r="I260" s="37">
        <f t="shared" si="137"/>
        <v>0</v>
      </c>
      <c r="J260" s="37"/>
      <c r="K260" s="38">
        <f t="shared" si="173"/>
        <v>0</v>
      </c>
      <c r="L260" s="32"/>
      <c r="M260" s="36"/>
      <c r="N260" s="65" t="e">
        <f t="shared" si="168"/>
        <v>#DIV/0!</v>
      </c>
      <c r="O260" s="88">
        <f t="shared" si="158"/>
        <v>0</v>
      </c>
    </row>
    <row r="261" spans="1:15" hidden="1" x14ac:dyDescent="0.2">
      <c r="A261" s="93"/>
      <c r="B261" s="93"/>
      <c r="C261" s="93"/>
      <c r="D261" s="7"/>
      <c r="E261" s="36"/>
      <c r="F261" s="31"/>
      <c r="G261" s="31"/>
      <c r="H261" s="31"/>
      <c r="I261" s="37">
        <f t="shared" si="137"/>
        <v>0</v>
      </c>
      <c r="J261" s="37"/>
      <c r="K261" s="38">
        <f t="shared" si="173"/>
        <v>0</v>
      </c>
      <c r="L261" s="32"/>
      <c r="M261" s="36"/>
      <c r="N261" s="65" t="e">
        <f t="shared" si="168"/>
        <v>#DIV/0!</v>
      </c>
      <c r="O261" s="88">
        <f t="shared" si="158"/>
        <v>0</v>
      </c>
    </row>
    <row r="262" spans="1:15" hidden="1" x14ac:dyDescent="0.2">
      <c r="A262" s="93"/>
      <c r="B262" s="93"/>
      <c r="C262" s="93"/>
      <c r="D262" s="7"/>
      <c r="E262" s="36"/>
      <c r="F262" s="31"/>
      <c r="G262" s="31"/>
      <c r="H262" s="31"/>
      <c r="I262" s="37">
        <f t="shared" si="137"/>
        <v>0</v>
      </c>
      <c r="J262" s="37"/>
      <c r="K262" s="38">
        <f t="shared" si="173"/>
        <v>0</v>
      </c>
      <c r="L262" s="32"/>
      <c r="M262" s="36"/>
      <c r="N262" s="65" t="e">
        <f t="shared" si="168"/>
        <v>#DIV/0!</v>
      </c>
      <c r="O262" s="88">
        <f t="shared" si="158"/>
        <v>0</v>
      </c>
    </row>
    <row r="263" spans="1:15" ht="14.25" x14ac:dyDescent="0.2">
      <c r="A263" s="93"/>
      <c r="B263" s="12" t="s">
        <v>290</v>
      </c>
      <c r="C263" s="12"/>
      <c r="D263" s="33" t="s">
        <v>51</v>
      </c>
      <c r="E263" s="30">
        <f>E265</f>
        <v>2722.6439999999998</v>
      </c>
      <c r="F263" s="30">
        <f t="shared" ref="F263:H263" si="182">F265</f>
        <v>2722.6439999999998</v>
      </c>
      <c r="G263" s="30">
        <f t="shared" si="182"/>
        <v>0</v>
      </c>
      <c r="H263" s="30">
        <f t="shared" si="182"/>
        <v>0</v>
      </c>
      <c r="I263" s="34">
        <f t="shared" si="137"/>
        <v>0</v>
      </c>
      <c r="J263" s="37"/>
      <c r="K263" s="35"/>
      <c r="L263" s="32"/>
      <c r="M263" s="30">
        <f t="shared" ref="M263" si="183">M265</f>
        <v>1536.577</v>
      </c>
      <c r="N263" s="66">
        <f t="shared" si="168"/>
        <v>0</v>
      </c>
      <c r="O263" s="87">
        <f t="shared" si="158"/>
        <v>-1536.577</v>
      </c>
    </row>
    <row r="264" spans="1:15" x14ac:dyDescent="0.2">
      <c r="A264" s="93"/>
      <c r="B264" s="93"/>
      <c r="C264" s="93"/>
      <c r="D264" s="7" t="s">
        <v>48</v>
      </c>
      <c r="E264" s="36"/>
      <c r="F264" s="31"/>
      <c r="G264" s="31"/>
      <c r="H264" s="31"/>
      <c r="I264" s="37">
        <f t="shared" si="137"/>
        <v>0</v>
      </c>
      <c r="J264" s="37"/>
      <c r="K264" s="38"/>
      <c r="L264" s="32"/>
      <c r="M264" s="36"/>
      <c r="N264" s="65"/>
      <c r="O264" s="88">
        <f t="shared" si="158"/>
        <v>0</v>
      </c>
    </row>
    <row r="265" spans="1:15" x14ac:dyDescent="0.2">
      <c r="A265" s="93"/>
      <c r="B265" s="93" t="s">
        <v>291</v>
      </c>
      <c r="C265" s="93"/>
      <c r="D265" s="7" t="s">
        <v>292</v>
      </c>
      <c r="E265" s="36">
        <v>2722.6439999999998</v>
      </c>
      <c r="F265" s="36">
        <v>2722.6439999999998</v>
      </c>
      <c r="G265" s="31"/>
      <c r="H265" s="31"/>
      <c r="I265" s="37">
        <f t="shared" si="137"/>
        <v>0</v>
      </c>
      <c r="J265" s="37"/>
      <c r="K265" s="38"/>
      <c r="L265" s="32"/>
      <c r="M265" s="31">
        <v>1536.577</v>
      </c>
      <c r="N265" s="65">
        <f t="shared" si="168"/>
        <v>0</v>
      </c>
      <c r="O265" s="88">
        <f t="shared" si="158"/>
        <v>-1536.577</v>
      </c>
    </row>
    <row r="266" spans="1:15" s="8" customFormat="1" ht="24.95" customHeight="1" x14ac:dyDescent="0.2">
      <c r="A266" s="12"/>
      <c r="B266" s="12" t="s">
        <v>295</v>
      </c>
      <c r="C266" s="12"/>
      <c r="D266" s="62" t="s">
        <v>296</v>
      </c>
      <c r="E266" s="30">
        <f>E268</f>
        <v>0</v>
      </c>
      <c r="F266" s="30">
        <f t="shared" ref="F266:H266" si="184">F268</f>
        <v>1900</v>
      </c>
      <c r="G266" s="30">
        <f t="shared" si="184"/>
        <v>0</v>
      </c>
      <c r="H266" s="30">
        <f t="shared" si="184"/>
        <v>1900</v>
      </c>
      <c r="I266" s="34">
        <f t="shared" si="137"/>
        <v>100</v>
      </c>
      <c r="J266" s="34"/>
      <c r="K266" s="35"/>
      <c r="L266" s="32"/>
      <c r="M266" s="30">
        <f t="shared" ref="M266" si="185">M268</f>
        <v>1630</v>
      </c>
      <c r="N266" s="35">
        <f t="shared" si="168"/>
        <v>116.56441717791411</v>
      </c>
      <c r="O266" s="87">
        <f t="shared" si="158"/>
        <v>270</v>
      </c>
    </row>
    <row r="267" spans="1:15" ht="12.95" customHeight="1" x14ac:dyDescent="0.2">
      <c r="A267" s="93"/>
      <c r="B267" s="93"/>
      <c r="C267" s="93"/>
      <c r="D267" s="7" t="s">
        <v>48</v>
      </c>
      <c r="E267" s="36"/>
      <c r="F267" s="31"/>
      <c r="G267" s="31"/>
      <c r="H267" s="31"/>
      <c r="I267" s="37">
        <f t="shared" si="137"/>
        <v>0</v>
      </c>
      <c r="J267" s="37"/>
      <c r="K267" s="38"/>
      <c r="L267" s="32"/>
      <c r="M267" s="36"/>
      <c r="N267" s="38"/>
      <c r="O267" s="88">
        <f t="shared" ref="O267:O282" si="186">H267-M267</f>
        <v>0</v>
      </c>
    </row>
    <row r="268" spans="1:15" ht="23.25" customHeight="1" x14ac:dyDescent="0.2">
      <c r="A268" s="93"/>
      <c r="B268" s="93" t="s">
        <v>297</v>
      </c>
      <c r="C268" s="93"/>
      <c r="D268" s="7" t="s">
        <v>338</v>
      </c>
      <c r="E268" s="36"/>
      <c r="F268" s="36">
        <v>1900</v>
      </c>
      <c r="G268" s="31"/>
      <c r="H268" s="31">
        <v>1900</v>
      </c>
      <c r="I268" s="37">
        <f t="shared" si="137"/>
        <v>100</v>
      </c>
      <c r="J268" s="37"/>
      <c r="K268" s="38"/>
      <c r="L268" s="32"/>
      <c r="M268" s="36">
        <v>1630</v>
      </c>
      <c r="N268" s="38">
        <f t="shared" si="168"/>
        <v>116.56441717791411</v>
      </c>
      <c r="O268" s="88">
        <f t="shared" si="186"/>
        <v>270</v>
      </c>
    </row>
    <row r="269" spans="1:15" ht="24.95" customHeight="1" x14ac:dyDescent="0.2">
      <c r="A269" s="93"/>
      <c r="B269" s="12" t="s">
        <v>346</v>
      </c>
      <c r="C269" s="12"/>
      <c r="D269" s="62" t="s">
        <v>347</v>
      </c>
      <c r="E269" s="36"/>
      <c r="F269" s="30">
        <v>7510.17</v>
      </c>
      <c r="G269" s="31"/>
      <c r="H269" s="32">
        <v>7149.17</v>
      </c>
      <c r="I269" s="34">
        <f t="shared" si="137"/>
        <v>95.193184708202352</v>
      </c>
      <c r="J269" s="37"/>
      <c r="K269" s="38"/>
      <c r="L269" s="32"/>
      <c r="M269" s="32">
        <v>7193.04</v>
      </c>
      <c r="N269" s="35">
        <f t="shared" si="168"/>
        <v>99.390104879160972</v>
      </c>
      <c r="O269" s="87">
        <f t="shared" si="186"/>
        <v>-43.869999999999891</v>
      </c>
    </row>
    <row r="270" spans="1:15" ht="4.5" customHeight="1" x14ac:dyDescent="0.2">
      <c r="A270" s="93"/>
      <c r="B270" s="93"/>
      <c r="C270" s="93"/>
      <c r="D270" s="7"/>
      <c r="E270" s="36"/>
      <c r="F270" s="36"/>
      <c r="G270" s="31"/>
      <c r="H270" s="31"/>
      <c r="I270" s="37">
        <f t="shared" si="137"/>
        <v>0</v>
      </c>
      <c r="J270" s="37"/>
      <c r="K270" s="38">
        <f t="shared" si="173"/>
        <v>0</v>
      </c>
      <c r="L270" s="32"/>
      <c r="M270" s="36"/>
      <c r="N270" s="38"/>
      <c r="O270" s="87">
        <f t="shared" si="186"/>
        <v>0</v>
      </c>
    </row>
    <row r="271" spans="1:15" ht="51" hidden="1" customHeight="1" x14ac:dyDescent="0.2">
      <c r="A271" s="93" t="s">
        <v>103</v>
      </c>
      <c r="B271" s="93"/>
      <c r="C271" s="93"/>
      <c r="D271" s="7" t="s">
        <v>111</v>
      </c>
      <c r="E271" s="36"/>
      <c r="F271" s="43"/>
      <c r="G271" s="31"/>
      <c r="H271" s="31"/>
      <c r="I271" s="37"/>
      <c r="J271" s="37"/>
      <c r="K271" s="38">
        <f t="shared" si="173"/>
        <v>0</v>
      </c>
      <c r="L271" s="32"/>
      <c r="M271" s="36"/>
      <c r="N271" s="38" t="e">
        <f t="shared" si="168"/>
        <v>#DIV/0!</v>
      </c>
      <c r="O271" s="87">
        <f t="shared" si="186"/>
        <v>0</v>
      </c>
    </row>
    <row r="272" spans="1:15" ht="15.75" x14ac:dyDescent="0.2">
      <c r="A272" s="93"/>
      <c r="B272" s="93"/>
      <c r="C272" s="93"/>
      <c r="D272" s="54" t="s">
        <v>85</v>
      </c>
      <c r="E272" s="30">
        <f>E155+E156+E157+E158+E159+E190+E191+E192+E204+E205+E223+E236+E239+E249+E252+E263+E266+E269</f>
        <v>1116284.6410000001</v>
      </c>
      <c r="F272" s="45">
        <f>F155+F156+F157+F158+F159+F190+F191+F192+F204+F205+F223+F236+F239+F249+F252+F263+F266+F269</f>
        <v>1334691.7880299999</v>
      </c>
      <c r="G272" s="30">
        <f>G155+G156+G157+G158+G159+G190+G191+G192+G204+G205+G223+G236+G239+G249+G252+G263+G266+G269</f>
        <v>0</v>
      </c>
      <c r="H272" s="30">
        <f>H155+H156+H157+H158+H159+H190+H191+H192+H204+H205+H223+H236+H239+H249+H252+H263+H266+H269</f>
        <v>655385.23300000001</v>
      </c>
      <c r="I272" s="34">
        <f t="shared" ref="I272:I274" si="187">IF(F272&gt;0,H272/F272*100,0)</f>
        <v>49.103863444559451</v>
      </c>
      <c r="J272" s="34"/>
      <c r="K272" s="35">
        <f t="shared" si="173"/>
        <v>0</v>
      </c>
      <c r="L272" s="32"/>
      <c r="M272" s="30">
        <f>M155+M156+M157+M158+M159+M190+M191+M192+M204+M205+M223+M236+M239+M249+M252+M263+M266+M269</f>
        <v>657863.35300000012</v>
      </c>
      <c r="N272" s="35">
        <f t="shared" si="168"/>
        <v>99.623307790485768</v>
      </c>
      <c r="O272" s="87">
        <f t="shared" si="186"/>
        <v>-2478.1200000001118</v>
      </c>
    </row>
    <row r="273" spans="1:15" ht="31.5" x14ac:dyDescent="0.2">
      <c r="A273" s="93"/>
      <c r="B273" s="93"/>
      <c r="C273" s="93"/>
      <c r="D273" s="54" t="s">
        <v>117</v>
      </c>
      <c r="E273" s="30">
        <f>E272-E155</f>
        <v>1045838.4430000001</v>
      </c>
      <c r="F273" s="45">
        <f>F272-F155</f>
        <v>1264245.5900299998</v>
      </c>
      <c r="G273" s="30">
        <f>G272-G155</f>
        <v>0</v>
      </c>
      <c r="H273" s="30">
        <f>H272-H155</f>
        <v>581983.18799999997</v>
      </c>
      <c r="I273" s="34">
        <f t="shared" si="187"/>
        <v>46.034029510531241</v>
      </c>
      <c r="J273" s="34"/>
      <c r="K273" s="35"/>
      <c r="L273" s="32"/>
      <c r="M273" s="30">
        <f>M272-M155</f>
        <v>608050.86100000015</v>
      </c>
      <c r="N273" s="35">
        <f>H273/M273*100</f>
        <v>95.712912410463616</v>
      </c>
      <c r="O273" s="87">
        <f t="shared" si="186"/>
        <v>-26067.673000000184</v>
      </c>
    </row>
    <row r="274" spans="1:15" ht="3.75" customHeight="1" x14ac:dyDescent="0.2">
      <c r="A274" s="93"/>
      <c r="B274" s="93"/>
      <c r="C274" s="93"/>
      <c r="D274" s="55"/>
      <c r="E274" s="36"/>
      <c r="F274" s="36"/>
      <c r="G274" s="30"/>
      <c r="H274" s="30"/>
      <c r="I274" s="37">
        <f t="shared" si="187"/>
        <v>0</v>
      </c>
      <c r="J274" s="34"/>
      <c r="K274" s="35">
        <f t="shared" si="173"/>
        <v>0</v>
      </c>
      <c r="L274" s="32"/>
      <c r="M274" s="36"/>
      <c r="N274" s="38"/>
      <c r="O274" s="87">
        <f t="shared" si="186"/>
        <v>0</v>
      </c>
    </row>
    <row r="275" spans="1:15" ht="20.45" customHeight="1" x14ac:dyDescent="0.2">
      <c r="A275" s="93"/>
      <c r="B275" s="93"/>
      <c r="C275" s="93"/>
      <c r="D275" s="54" t="s">
        <v>11</v>
      </c>
      <c r="E275" s="30">
        <f>E277+E278+E276+E279</f>
        <v>46082.971000000005</v>
      </c>
      <c r="F275" s="30">
        <f>F277+F278+F276+F279</f>
        <v>29430.364000000001</v>
      </c>
      <c r="G275" s="30">
        <f>G277+G278+G276+G279</f>
        <v>0</v>
      </c>
      <c r="H275" s="30">
        <f>H277+H278+H276+H279</f>
        <v>-78.287000000000006</v>
      </c>
      <c r="I275" s="34"/>
      <c r="J275" s="34"/>
      <c r="K275" s="35">
        <f t="shared" si="173"/>
        <v>0</v>
      </c>
      <c r="L275" s="32"/>
      <c r="M275" s="30">
        <f>M277+M278+M276+M279</f>
        <v>-36.421999999999997</v>
      </c>
      <c r="N275" s="84" t="s">
        <v>401</v>
      </c>
      <c r="O275" s="87">
        <f t="shared" si="186"/>
        <v>-41.865000000000009</v>
      </c>
    </row>
    <row r="276" spans="1:15" ht="15" hidden="1" x14ac:dyDescent="0.2">
      <c r="A276" s="93" t="s">
        <v>112</v>
      </c>
      <c r="B276" s="93"/>
      <c r="C276" s="93"/>
      <c r="D276" s="51" t="s">
        <v>113</v>
      </c>
      <c r="E276" s="36"/>
      <c r="F276" s="36"/>
      <c r="G276" s="30"/>
      <c r="H276" s="30"/>
      <c r="I276" s="34"/>
      <c r="J276" s="34"/>
      <c r="K276" s="35">
        <f t="shared" si="173"/>
        <v>0</v>
      </c>
      <c r="L276" s="32"/>
      <c r="M276" s="36"/>
      <c r="N276" s="38" t="e">
        <f t="shared" si="168"/>
        <v>#DIV/0!</v>
      </c>
      <c r="O276" s="88">
        <f t="shared" si="186"/>
        <v>0</v>
      </c>
    </row>
    <row r="277" spans="1:15" ht="30" x14ac:dyDescent="0.2">
      <c r="A277" s="93" t="s">
        <v>97</v>
      </c>
      <c r="B277" s="93" t="s">
        <v>340</v>
      </c>
      <c r="C277" s="93"/>
      <c r="D277" s="51" t="s">
        <v>392</v>
      </c>
      <c r="E277" s="36">
        <v>35.862000000000002</v>
      </c>
      <c r="F277" s="36">
        <v>35.862000000000002</v>
      </c>
      <c r="G277" s="36"/>
      <c r="H277" s="36"/>
      <c r="I277" s="37">
        <f>H277/F277*100</f>
        <v>0</v>
      </c>
      <c r="J277" s="34"/>
      <c r="K277" s="35">
        <f t="shared" si="173"/>
        <v>0</v>
      </c>
      <c r="L277" s="32">
        <f t="shared" ref="L277:L280" si="188">H277-G277</f>
        <v>0</v>
      </c>
      <c r="M277" s="36"/>
      <c r="N277" s="65" t="e">
        <f t="shared" ref="N277:N282" si="189">H277/M277*100</f>
        <v>#DIV/0!</v>
      </c>
      <c r="O277" s="88">
        <f t="shared" si="186"/>
        <v>0</v>
      </c>
    </row>
    <row r="278" spans="1:15" ht="30" x14ac:dyDescent="0.2">
      <c r="A278" s="93" t="s">
        <v>9</v>
      </c>
      <c r="B278" s="93" t="s">
        <v>343</v>
      </c>
      <c r="C278" s="93"/>
      <c r="D278" s="51" t="s">
        <v>393</v>
      </c>
      <c r="E278" s="36">
        <v>-35.462000000000003</v>
      </c>
      <c r="F278" s="36">
        <v>-35.462000000000003</v>
      </c>
      <c r="G278" s="36"/>
      <c r="H278" s="36">
        <v>-78.287000000000006</v>
      </c>
      <c r="I278" s="37">
        <f>H278/F278*100</f>
        <v>220.76307032880266</v>
      </c>
      <c r="J278" s="34"/>
      <c r="K278" s="35">
        <f t="shared" si="173"/>
        <v>0</v>
      </c>
      <c r="L278" s="32"/>
      <c r="M278" s="36">
        <v>-36.421999999999997</v>
      </c>
      <c r="N278" s="83" t="s">
        <v>401</v>
      </c>
      <c r="O278" s="88">
        <f t="shared" si="186"/>
        <v>-41.865000000000009</v>
      </c>
    </row>
    <row r="279" spans="1:15" ht="30" x14ac:dyDescent="0.2">
      <c r="A279" s="93"/>
      <c r="B279" s="93" t="s">
        <v>339</v>
      </c>
      <c r="C279" s="93"/>
      <c r="D279" s="51" t="s">
        <v>394</v>
      </c>
      <c r="E279" s="36">
        <v>46082.571000000004</v>
      </c>
      <c r="F279" s="9">
        <v>29429.964</v>
      </c>
      <c r="G279" s="30"/>
      <c r="H279" s="30"/>
      <c r="I279" s="34">
        <f t="shared" ref="I279" si="190">H279/F279*100</f>
        <v>0</v>
      </c>
      <c r="J279" s="34"/>
      <c r="K279" s="35"/>
      <c r="L279" s="32"/>
      <c r="M279" s="36"/>
      <c r="N279" s="65" t="e">
        <f t="shared" si="189"/>
        <v>#DIV/0!</v>
      </c>
      <c r="O279" s="88">
        <f t="shared" si="186"/>
        <v>0</v>
      </c>
    </row>
    <row r="280" spans="1:15" ht="3.75" customHeight="1" x14ac:dyDescent="0.2">
      <c r="A280" s="93"/>
      <c r="B280" s="93"/>
      <c r="C280" s="93"/>
      <c r="D280" s="7"/>
      <c r="E280" s="36"/>
      <c r="F280" s="36"/>
      <c r="G280" s="30"/>
      <c r="H280" s="36"/>
      <c r="I280" s="37">
        <f>IF(F280&gt;0,H280/F280*100,0)</f>
        <v>0</v>
      </c>
      <c r="J280" s="34"/>
      <c r="K280" s="35">
        <f t="shared" si="173"/>
        <v>0</v>
      </c>
      <c r="L280" s="32">
        <f t="shared" si="188"/>
        <v>0</v>
      </c>
      <c r="M280" s="36"/>
      <c r="N280" s="38"/>
      <c r="O280" s="88">
        <f t="shared" si="186"/>
        <v>0</v>
      </c>
    </row>
    <row r="281" spans="1:15" s="13" customFormat="1" ht="15.75" x14ac:dyDescent="0.2">
      <c r="A281" s="28"/>
      <c r="B281" s="93"/>
      <c r="C281" s="29"/>
      <c r="D281" s="56" t="s">
        <v>15</v>
      </c>
      <c r="E281" s="30">
        <f>E149+E272</f>
        <v>4623854.318</v>
      </c>
      <c r="F281" s="80">
        <f>F149+F272</f>
        <v>4962076.6303599998</v>
      </c>
      <c r="G281" s="57"/>
      <c r="H281" s="32">
        <f>H149+H272</f>
        <v>3319625.5789999999</v>
      </c>
      <c r="I281" s="34">
        <f>IF(F281&gt;0,H281/F281*100,0)</f>
        <v>66.899925702259068</v>
      </c>
      <c r="J281" s="58"/>
      <c r="K281" s="59">
        <f t="shared" si="173"/>
        <v>0</v>
      </c>
      <c r="L281" s="32"/>
      <c r="M281" s="30">
        <f>M149+M272</f>
        <v>2944655.5019999999</v>
      </c>
      <c r="N281" s="35">
        <f t="shared" si="189"/>
        <v>112.73392003734637</v>
      </c>
      <c r="O281" s="87">
        <f t="shared" si="186"/>
        <v>374970.07700000005</v>
      </c>
    </row>
    <row r="282" spans="1:15" ht="28.5" customHeight="1" x14ac:dyDescent="0.2">
      <c r="B282" s="27"/>
      <c r="C282" s="27"/>
      <c r="D282" s="56" t="s">
        <v>118</v>
      </c>
      <c r="E282" s="30">
        <f>E273+E149</f>
        <v>4553408.12</v>
      </c>
      <c r="F282" s="80">
        <f>F273+F149</f>
        <v>4891630.432359999</v>
      </c>
      <c r="G282" s="30"/>
      <c r="H282" s="30">
        <f>H273+H149</f>
        <v>3246223.534</v>
      </c>
      <c r="I282" s="34">
        <f>IF(F282&gt;0,H282/F282*100,0)</f>
        <v>66.362812540477194</v>
      </c>
      <c r="J282" s="60"/>
      <c r="K282" s="60"/>
      <c r="L282" s="32"/>
      <c r="M282" s="30">
        <f>M273+M149</f>
        <v>2894843.01</v>
      </c>
      <c r="N282" s="35">
        <f t="shared" si="189"/>
        <v>112.13815473882987</v>
      </c>
      <c r="O282" s="87">
        <f t="shared" si="186"/>
        <v>351380.52400000021</v>
      </c>
    </row>
    <row r="283" spans="1:15" ht="55.5" customHeight="1" x14ac:dyDescent="0.3">
      <c r="B283" s="102" t="s">
        <v>428</v>
      </c>
      <c r="C283" s="102"/>
      <c r="D283" s="102"/>
      <c r="E283" s="102"/>
      <c r="F283" s="102"/>
      <c r="G283" s="102"/>
      <c r="H283" s="102"/>
      <c r="I283" s="102"/>
      <c r="J283" s="102"/>
      <c r="K283" s="102"/>
      <c r="L283" s="102"/>
      <c r="M283" s="102"/>
      <c r="N283" s="102"/>
      <c r="O283" s="102"/>
    </row>
    <row r="284" spans="1:15" ht="24" customHeight="1" x14ac:dyDescent="0.2">
      <c r="B284" s="70"/>
      <c r="C284" s="70"/>
      <c r="D284" s="77" t="s">
        <v>383</v>
      </c>
      <c r="E284" s="71"/>
      <c r="F284" s="72"/>
      <c r="G284" s="71"/>
      <c r="H284" s="71"/>
      <c r="I284" s="73"/>
      <c r="J284" s="74"/>
      <c r="K284" s="74"/>
      <c r="L284" s="75"/>
      <c r="M284" s="71"/>
      <c r="N284" s="76"/>
      <c r="O284" s="71"/>
    </row>
    <row r="285" spans="1:15" ht="63" customHeight="1" x14ac:dyDescent="0.2">
      <c r="A285" s="99" t="s">
        <v>373</v>
      </c>
      <c r="B285" s="99"/>
      <c r="C285" s="99"/>
      <c r="D285" s="99"/>
      <c r="E285" s="99"/>
      <c r="F285" s="99"/>
      <c r="G285" s="99"/>
      <c r="H285" s="99"/>
      <c r="I285" s="99"/>
      <c r="J285" s="99"/>
      <c r="K285" s="99"/>
      <c r="L285" s="99"/>
    </row>
    <row r="286" spans="1:15" x14ac:dyDescent="0.2">
      <c r="D286" s="14"/>
      <c r="E286" s="15"/>
      <c r="F286" s="15"/>
      <c r="G286" s="16"/>
      <c r="H286" s="16"/>
      <c r="I286" s="17"/>
      <c r="J286" s="17"/>
      <c r="K286" s="17"/>
      <c r="L286" s="16"/>
    </row>
    <row r="287" spans="1:15" x14ac:dyDescent="0.2">
      <c r="D287" s="14"/>
      <c r="E287" s="15"/>
      <c r="F287" s="15"/>
      <c r="G287" s="16"/>
      <c r="H287" s="16"/>
      <c r="I287" s="17"/>
      <c r="J287" s="17"/>
      <c r="K287" s="17"/>
      <c r="L287" s="16"/>
    </row>
    <row r="288" spans="1:15" x14ac:dyDescent="0.2">
      <c r="D288" s="14"/>
      <c r="E288" s="15"/>
      <c r="F288" s="15"/>
      <c r="G288" s="16"/>
      <c r="H288" s="16"/>
      <c r="I288" s="17"/>
      <c r="J288" s="17"/>
      <c r="K288" s="17"/>
      <c r="L288" s="16"/>
    </row>
    <row r="289" spans="4:12" x14ac:dyDescent="0.2">
      <c r="D289" s="14"/>
      <c r="E289" s="15"/>
      <c r="F289" s="15"/>
      <c r="G289" s="16"/>
      <c r="H289" s="16"/>
      <c r="I289" s="17"/>
      <c r="J289" s="17"/>
      <c r="K289" s="17"/>
      <c r="L289" s="16"/>
    </row>
    <row r="290" spans="4:12" x14ac:dyDescent="0.2">
      <c r="D290" s="14"/>
      <c r="E290" s="15"/>
      <c r="F290" s="15"/>
      <c r="G290" s="16"/>
      <c r="H290" s="16"/>
      <c r="I290" s="17"/>
      <c r="J290" s="17"/>
      <c r="K290" s="17"/>
      <c r="L290" s="16"/>
    </row>
    <row r="291" spans="4:12" x14ac:dyDescent="0.2">
      <c r="D291" s="14"/>
      <c r="E291" s="15"/>
      <c r="F291" s="15"/>
      <c r="G291" s="16"/>
      <c r="H291" s="16"/>
      <c r="I291" s="17"/>
      <c r="J291" s="17"/>
      <c r="K291" s="17"/>
      <c r="L291" s="16"/>
    </row>
    <row r="292" spans="4:12" x14ac:dyDescent="0.2">
      <c r="D292" s="14"/>
      <c r="E292" s="15"/>
      <c r="F292" s="15"/>
      <c r="G292" s="16"/>
      <c r="H292" s="16"/>
      <c r="I292" s="17"/>
      <c r="J292" s="17"/>
      <c r="K292" s="17"/>
      <c r="L292" s="16"/>
    </row>
    <row r="293" spans="4:12" x14ac:dyDescent="0.2">
      <c r="D293" s="14"/>
      <c r="E293" s="15"/>
      <c r="F293" s="15"/>
      <c r="G293" s="17"/>
      <c r="H293" s="16"/>
      <c r="I293" s="17"/>
      <c r="J293" s="17"/>
      <c r="K293" s="17"/>
      <c r="L293" s="16"/>
    </row>
    <row r="294" spans="4:12" x14ac:dyDescent="0.2">
      <c r="D294" s="14"/>
      <c r="E294" s="15"/>
      <c r="F294" s="15"/>
      <c r="G294" s="17"/>
      <c r="H294" s="16"/>
      <c r="I294" s="17"/>
      <c r="J294" s="17"/>
      <c r="K294" s="17"/>
      <c r="L294" s="16"/>
    </row>
    <row r="295" spans="4:12" x14ac:dyDescent="0.2">
      <c r="D295" s="14"/>
      <c r="E295" s="15"/>
      <c r="F295" s="15"/>
      <c r="G295" s="17"/>
      <c r="H295" s="16"/>
      <c r="I295" s="17"/>
      <c r="J295" s="17"/>
      <c r="K295" s="17"/>
      <c r="L295" s="16"/>
    </row>
    <row r="296" spans="4:12" x14ac:dyDescent="0.2">
      <c r="D296" s="14"/>
      <c r="E296" s="15"/>
      <c r="F296" s="15"/>
      <c r="G296" s="17"/>
      <c r="H296" s="16"/>
      <c r="I296" s="17"/>
      <c r="J296" s="17"/>
      <c r="K296" s="17"/>
      <c r="L296" s="16"/>
    </row>
    <row r="297" spans="4:12" x14ac:dyDescent="0.2">
      <c r="D297" s="14"/>
      <c r="E297" s="15"/>
      <c r="F297" s="15"/>
      <c r="G297" s="17"/>
      <c r="H297" s="16"/>
      <c r="I297" s="17"/>
      <c r="J297" s="17"/>
      <c r="K297" s="17"/>
      <c r="L297" s="16"/>
    </row>
    <row r="298" spans="4:12" x14ac:dyDescent="0.2">
      <c r="D298" s="14"/>
      <c r="E298" s="15"/>
      <c r="F298" s="15"/>
      <c r="G298" s="15"/>
      <c r="H298" s="18"/>
      <c r="I298" s="15"/>
      <c r="J298" s="15"/>
      <c r="K298" s="15"/>
      <c r="L298" s="18"/>
    </row>
    <row r="299" spans="4:12" x14ac:dyDescent="0.2">
      <c r="D299" s="14"/>
      <c r="E299" s="15"/>
      <c r="F299" s="15"/>
      <c r="G299" s="15"/>
      <c r="H299" s="18"/>
      <c r="I299" s="15"/>
      <c r="J299" s="15"/>
      <c r="K299" s="15"/>
      <c r="L299" s="18"/>
    </row>
    <row r="300" spans="4:12" x14ac:dyDescent="0.2">
      <c r="D300" s="14"/>
      <c r="E300" s="15"/>
      <c r="F300" s="15"/>
      <c r="G300" s="15"/>
      <c r="H300" s="18"/>
      <c r="I300" s="15"/>
      <c r="J300" s="15"/>
      <c r="K300" s="15"/>
      <c r="L300" s="18"/>
    </row>
    <row r="301" spans="4:12" x14ac:dyDescent="0.2">
      <c r="D301" s="14"/>
      <c r="E301" s="15"/>
      <c r="F301" s="15"/>
      <c r="G301" s="15"/>
      <c r="H301" s="18"/>
      <c r="I301" s="15"/>
      <c r="J301" s="15"/>
      <c r="K301" s="15"/>
      <c r="L301" s="18"/>
    </row>
    <row r="302" spans="4:12" x14ac:dyDescent="0.2">
      <c r="D302" s="14"/>
      <c r="E302" s="15"/>
      <c r="F302" s="15"/>
      <c r="G302" s="15"/>
      <c r="H302" s="18"/>
      <c r="I302" s="15"/>
      <c r="J302" s="15"/>
      <c r="K302" s="15"/>
      <c r="L302" s="15"/>
    </row>
    <row r="303" spans="4:12" x14ac:dyDescent="0.2">
      <c r="D303" s="14"/>
      <c r="E303" s="15"/>
      <c r="F303" s="15"/>
      <c r="G303" s="15"/>
      <c r="H303" s="18"/>
      <c r="I303" s="15"/>
      <c r="J303" s="15"/>
      <c r="K303" s="15"/>
      <c r="L303" s="15"/>
    </row>
    <row r="304" spans="4:12" x14ac:dyDescent="0.2">
      <c r="D304" s="14"/>
      <c r="E304" s="15"/>
      <c r="F304" s="15"/>
      <c r="G304" s="15"/>
      <c r="H304" s="15"/>
      <c r="I304" s="15"/>
      <c r="J304" s="15"/>
      <c r="K304" s="15"/>
      <c r="L304" s="15"/>
    </row>
    <row r="305" spans="4:12" x14ac:dyDescent="0.2">
      <c r="D305" s="14"/>
      <c r="E305" s="15"/>
      <c r="F305" s="15"/>
      <c r="G305" s="15"/>
      <c r="H305" s="15"/>
      <c r="I305" s="15"/>
      <c r="J305" s="15"/>
      <c r="K305" s="15"/>
      <c r="L305" s="15"/>
    </row>
    <row r="306" spans="4:12" x14ac:dyDescent="0.2">
      <c r="D306" s="14"/>
      <c r="E306" s="15"/>
      <c r="F306" s="15"/>
      <c r="G306" s="15"/>
      <c r="H306" s="15"/>
      <c r="I306" s="15"/>
      <c r="J306" s="15"/>
      <c r="K306" s="15"/>
      <c r="L306" s="15"/>
    </row>
    <row r="307" spans="4:12" x14ac:dyDescent="0.2">
      <c r="D307" s="14"/>
      <c r="E307" s="15"/>
      <c r="F307" s="15"/>
      <c r="G307" s="15"/>
      <c r="H307" s="15"/>
      <c r="I307" s="15"/>
      <c r="J307" s="15"/>
      <c r="K307" s="15"/>
      <c r="L307" s="15"/>
    </row>
    <row r="308" spans="4:12" x14ac:dyDescent="0.2">
      <c r="D308" s="14"/>
      <c r="E308" s="15"/>
      <c r="F308" s="15"/>
      <c r="G308" s="15"/>
      <c r="H308" s="15"/>
      <c r="I308" s="15"/>
      <c r="J308" s="15"/>
      <c r="K308" s="15"/>
      <c r="L308" s="15"/>
    </row>
    <row r="309" spans="4:12" x14ac:dyDescent="0.2">
      <c r="D309" s="14"/>
      <c r="E309" s="15"/>
      <c r="F309" s="15"/>
      <c r="G309" s="15"/>
      <c r="H309" s="15"/>
      <c r="I309" s="15"/>
      <c r="J309" s="15"/>
      <c r="K309" s="15"/>
      <c r="L309" s="15"/>
    </row>
    <row r="310" spans="4:12" x14ac:dyDescent="0.2">
      <c r="D310" s="14"/>
      <c r="E310" s="15"/>
      <c r="F310" s="15"/>
      <c r="G310" s="15"/>
      <c r="H310" s="15"/>
      <c r="I310" s="15"/>
      <c r="J310" s="15"/>
      <c r="K310" s="15"/>
      <c r="L310" s="15"/>
    </row>
    <row r="311" spans="4:12" x14ac:dyDescent="0.2">
      <c r="D311" s="14"/>
      <c r="E311" s="15"/>
      <c r="F311" s="15"/>
      <c r="G311" s="15"/>
      <c r="H311" s="15"/>
      <c r="I311" s="15"/>
      <c r="J311" s="15"/>
      <c r="K311" s="15"/>
      <c r="L311" s="15"/>
    </row>
    <row r="312" spans="4:12" x14ac:dyDescent="0.2">
      <c r="D312" s="14"/>
      <c r="E312" s="15"/>
      <c r="F312" s="15"/>
      <c r="G312" s="15"/>
      <c r="H312" s="15"/>
      <c r="I312" s="15"/>
      <c r="J312" s="15"/>
      <c r="K312" s="15"/>
      <c r="L312" s="15"/>
    </row>
    <row r="313" spans="4:12" x14ac:dyDescent="0.2">
      <c r="D313" s="14"/>
      <c r="E313" s="15"/>
      <c r="F313" s="15"/>
      <c r="G313" s="15"/>
      <c r="H313" s="15"/>
      <c r="I313" s="15"/>
      <c r="J313" s="15"/>
      <c r="K313" s="15"/>
      <c r="L313" s="15"/>
    </row>
    <row r="314" spans="4:12" x14ac:dyDescent="0.2">
      <c r="D314" s="14"/>
      <c r="E314" s="15"/>
      <c r="F314" s="15"/>
      <c r="G314" s="15"/>
      <c r="H314" s="15"/>
      <c r="I314" s="15"/>
      <c r="J314" s="15"/>
      <c r="K314" s="15"/>
      <c r="L314" s="15"/>
    </row>
    <row r="315" spans="4:12" x14ac:dyDescent="0.2">
      <c r="D315" s="14"/>
      <c r="E315" s="15"/>
      <c r="F315" s="15"/>
      <c r="G315" s="15"/>
      <c r="H315" s="15"/>
      <c r="I315" s="15"/>
      <c r="J315" s="15"/>
      <c r="K315" s="15"/>
      <c r="L315" s="15"/>
    </row>
    <row r="316" spans="4:12" x14ac:dyDescent="0.2">
      <c r="D316" s="14"/>
      <c r="E316" s="15"/>
      <c r="F316" s="15"/>
      <c r="G316" s="15"/>
      <c r="H316" s="15"/>
      <c r="I316" s="15"/>
      <c r="J316" s="15"/>
      <c r="K316" s="15"/>
      <c r="L316" s="15"/>
    </row>
    <row r="317" spans="4:12" x14ac:dyDescent="0.2">
      <c r="D317" s="14"/>
      <c r="E317" s="15"/>
      <c r="F317" s="15"/>
      <c r="G317" s="15"/>
      <c r="H317" s="15"/>
      <c r="I317" s="15"/>
      <c r="J317" s="15"/>
      <c r="K317" s="15"/>
      <c r="L317" s="15"/>
    </row>
    <row r="318" spans="4:12" x14ac:dyDescent="0.2">
      <c r="D318" s="14"/>
      <c r="E318" s="15"/>
      <c r="F318" s="15"/>
      <c r="G318" s="15"/>
      <c r="H318" s="15"/>
      <c r="I318" s="15"/>
      <c r="J318" s="15"/>
      <c r="K318" s="15"/>
      <c r="L318" s="15"/>
    </row>
    <row r="319" spans="4:12" x14ac:dyDescent="0.2">
      <c r="D319" s="14"/>
      <c r="E319" s="15"/>
      <c r="F319" s="15"/>
      <c r="G319" s="15"/>
      <c r="H319" s="15"/>
      <c r="I319" s="15"/>
      <c r="J319" s="15"/>
      <c r="K319" s="15"/>
      <c r="L319" s="15"/>
    </row>
    <row r="320" spans="4:12" x14ac:dyDescent="0.2">
      <c r="D320" s="14"/>
      <c r="E320" s="15"/>
      <c r="F320" s="15"/>
      <c r="G320" s="15"/>
      <c r="H320" s="15"/>
      <c r="I320" s="15"/>
      <c r="J320" s="15"/>
      <c r="K320" s="15"/>
      <c r="L320" s="15"/>
    </row>
    <row r="321" spans="4:12" x14ac:dyDescent="0.2">
      <c r="D321" s="14"/>
      <c r="E321" s="15"/>
      <c r="F321" s="15"/>
      <c r="G321" s="15"/>
      <c r="H321" s="15"/>
      <c r="I321" s="15"/>
      <c r="J321" s="15"/>
      <c r="K321" s="15"/>
      <c r="L321" s="15"/>
    </row>
    <row r="322" spans="4:12" x14ac:dyDescent="0.2">
      <c r="D322" s="19"/>
      <c r="E322" s="15"/>
      <c r="F322" s="15"/>
      <c r="G322" s="15"/>
      <c r="H322" s="15"/>
      <c r="I322" s="15"/>
      <c r="J322" s="15"/>
      <c r="K322" s="15"/>
      <c r="L322" s="15"/>
    </row>
    <row r="323" spans="4:12" x14ac:dyDescent="0.2">
      <c r="D323" s="19"/>
      <c r="E323" s="15"/>
      <c r="F323" s="15"/>
      <c r="G323" s="15"/>
      <c r="H323" s="15"/>
      <c r="I323" s="15"/>
      <c r="J323" s="15"/>
      <c r="K323" s="15"/>
      <c r="L323" s="15"/>
    </row>
    <row r="324" spans="4:12" x14ac:dyDescent="0.2">
      <c r="D324" s="19"/>
      <c r="E324" s="15"/>
      <c r="F324" s="15"/>
      <c r="G324" s="15"/>
      <c r="H324" s="15"/>
      <c r="I324" s="15"/>
      <c r="J324" s="15"/>
      <c r="K324" s="15"/>
      <c r="L324" s="15"/>
    </row>
    <row r="325" spans="4:12" x14ac:dyDescent="0.2">
      <c r="D325" s="19"/>
      <c r="E325" s="15"/>
      <c r="F325" s="15"/>
      <c r="G325" s="15"/>
      <c r="H325" s="15"/>
      <c r="I325" s="15"/>
      <c r="J325" s="15"/>
      <c r="K325" s="15"/>
      <c r="L325" s="15"/>
    </row>
    <row r="326" spans="4:12" x14ac:dyDescent="0.2">
      <c r="D326" s="19"/>
      <c r="E326" s="15"/>
      <c r="F326" s="15"/>
      <c r="G326" s="15"/>
      <c r="H326" s="15"/>
      <c r="I326" s="15"/>
      <c r="J326" s="15"/>
      <c r="K326" s="15"/>
      <c r="L326" s="15"/>
    </row>
    <row r="327" spans="4:12" x14ac:dyDescent="0.2">
      <c r="D327" s="19"/>
      <c r="E327" s="15"/>
      <c r="F327" s="15"/>
      <c r="G327" s="15"/>
      <c r="H327" s="15"/>
      <c r="I327" s="15"/>
      <c r="J327" s="15"/>
      <c r="K327" s="15"/>
      <c r="L327" s="15"/>
    </row>
    <row r="328" spans="4:12" x14ac:dyDescent="0.2">
      <c r="D328" s="19"/>
      <c r="E328" s="15"/>
      <c r="F328" s="15"/>
      <c r="G328" s="15"/>
      <c r="H328" s="15"/>
      <c r="I328" s="15"/>
      <c r="J328" s="15"/>
      <c r="K328" s="15"/>
      <c r="L328" s="15"/>
    </row>
    <row r="329" spans="4:12" x14ac:dyDescent="0.2">
      <c r="D329" s="19"/>
      <c r="E329" s="15"/>
      <c r="F329" s="15"/>
      <c r="G329" s="15"/>
      <c r="H329" s="15"/>
      <c r="I329" s="15"/>
      <c r="J329" s="15"/>
      <c r="K329" s="15"/>
      <c r="L329" s="15"/>
    </row>
    <row r="330" spans="4:12" x14ac:dyDescent="0.2">
      <c r="D330" s="19"/>
      <c r="E330" s="15"/>
      <c r="F330" s="15"/>
      <c r="G330" s="15"/>
      <c r="H330" s="15"/>
      <c r="I330" s="15"/>
      <c r="J330" s="15"/>
      <c r="K330" s="15"/>
      <c r="L330" s="15"/>
    </row>
    <row r="331" spans="4:12" x14ac:dyDescent="0.2">
      <c r="D331" s="19"/>
      <c r="E331" s="15"/>
      <c r="F331" s="15"/>
      <c r="G331" s="15"/>
      <c r="H331" s="15"/>
      <c r="I331" s="15"/>
      <c r="J331" s="15"/>
      <c r="K331" s="15"/>
      <c r="L331" s="15"/>
    </row>
    <row r="332" spans="4:12" x14ac:dyDescent="0.2">
      <c r="D332" s="19"/>
      <c r="E332" s="15"/>
      <c r="F332" s="15"/>
      <c r="G332" s="15"/>
      <c r="H332" s="15"/>
      <c r="I332" s="15"/>
      <c r="J332" s="15"/>
      <c r="K332" s="15"/>
      <c r="L332" s="15"/>
    </row>
    <row r="333" spans="4:12" x14ac:dyDescent="0.2">
      <c r="D333" s="19"/>
      <c r="E333" s="15"/>
      <c r="F333" s="15"/>
      <c r="G333" s="15"/>
      <c r="H333" s="15"/>
      <c r="I333" s="15"/>
      <c r="J333" s="15"/>
      <c r="K333" s="15"/>
      <c r="L333" s="15"/>
    </row>
    <row r="334" spans="4:12" x14ac:dyDescent="0.2">
      <c r="D334" s="19"/>
      <c r="E334" s="15"/>
      <c r="F334" s="15"/>
      <c r="G334" s="15"/>
      <c r="H334" s="15"/>
      <c r="I334" s="15"/>
      <c r="J334" s="15"/>
      <c r="K334" s="15"/>
      <c r="L334" s="15"/>
    </row>
    <row r="335" spans="4:12" x14ac:dyDescent="0.2">
      <c r="D335" s="19"/>
      <c r="E335" s="15"/>
      <c r="F335" s="15"/>
      <c r="G335" s="15"/>
      <c r="H335" s="15"/>
      <c r="I335" s="15"/>
      <c r="J335" s="15"/>
      <c r="K335" s="15"/>
      <c r="L335" s="15"/>
    </row>
    <row r="336" spans="4:12" x14ac:dyDescent="0.2">
      <c r="D336" s="19"/>
      <c r="E336" s="15"/>
      <c r="F336" s="15"/>
      <c r="G336" s="15"/>
      <c r="H336" s="15"/>
      <c r="I336" s="15"/>
      <c r="J336" s="15"/>
      <c r="K336" s="15"/>
      <c r="L336" s="15"/>
    </row>
    <row r="337" spans="4:12" x14ac:dyDescent="0.2">
      <c r="D337" s="19"/>
      <c r="E337" s="15"/>
      <c r="F337" s="15"/>
      <c r="G337" s="15"/>
      <c r="H337" s="15"/>
      <c r="I337" s="15"/>
      <c r="J337" s="15"/>
      <c r="K337" s="15"/>
      <c r="L337" s="15"/>
    </row>
    <row r="338" spans="4:12" x14ac:dyDescent="0.2">
      <c r="D338" s="19"/>
      <c r="E338" s="15"/>
      <c r="F338" s="15"/>
      <c r="G338" s="15"/>
      <c r="H338" s="15"/>
      <c r="I338" s="15"/>
      <c r="J338" s="15"/>
      <c r="K338" s="15"/>
      <c r="L338" s="15"/>
    </row>
    <row r="339" spans="4:12" x14ac:dyDescent="0.2">
      <c r="D339" s="19"/>
      <c r="E339" s="15"/>
      <c r="F339" s="15"/>
      <c r="G339" s="15"/>
      <c r="H339" s="15"/>
      <c r="I339" s="15"/>
      <c r="J339" s="15"/>
      <c r="K339" s="15"/>
      <c r="L339" s="15"/>
    </row>
    <row r="340" spans="4:12" x14ac:dyDescent="0.2">
      <c r="D340" s="19"/>
      <c r="E340" s="15"/>
      <c r="F340" s="15"/>
      <c r="G340" s="15"/>
      <c r="H340" s="15"/>
      <c r="I340" s="15"/>
      <c r="J340" s="15"/>
      <c r="K340" s="15"/>
      <c r="L340" s="15"/>
    </row>
    <row r="341" spans="4:12" x14ac:dyDescent="0.2">
      <c r="D341" s="19"/>
      <c r="E341" s="15"/>
      <c r="F341" s="15"/>
      <c r="G341" s="15"/>
      <c r="H341" s="15"/>
      <c r="I341" s="15"/>
      <c r="J341" s="15"/>
      <c r="K341" s="15"/>
      <c r="L341" s="15"/>
    </row>
    <row r="342" spans="4:12" x14ac:dyDescent="0.2">
      <c r="D342" s="19"/>
      <c r="E342" s="15"/>
      <c r="F342" s="15"/>
      <c r="G342" s="15"/>
      <c r="H342" s="15"/>
      <c r="I342" s="15"/>
      <c r="J342" s="15"/>
      <c r="K342" s="15"/>
      <c r="L342" s="15"/>
    </row>
    <row r="343" spans="4:12" x14ac:dyDescent="0.2">
      <c r="D343" s="19"/>
      <c r="E343" s="15"/>
      <c r="F343" s="15"/>
      <c r="G343" s="15"/>
      <c r="H343" s="15"/>
      <c r="I343" s="15"/>
      <c r="J343" s="15"/>
      <c r="K343" s="15"/>
      <c r="L343" s="15"/>
    </row>
    <row r="344" spans="4:12" x14ac:dyDescent="0.2">
      <c r="D344" s="19"/>
      <c r="E344" s="15"/>
      <c r="F344" s="15"/>
      <c r="G344" s="15"/>
      <c r="H344" s="15"/>
      <c r="I344" s="15"/>
      <c r="J344" s="15"/>
      <c r="K344" s="15"/>
      <c r="L344" s="15"/>
    </row>
    <row r="345" spans="4:12" x14ac:dyDescent="0.2">
      <c r="D345" s="19"/>
      <c r="E345" s="15"/>
      <c r="F345" s="15"/>
      <c r="G345" s="15"/>
      <c r="H345" s="15"/>
      <c r="I345" s="15"/>
      <c r="J345" s="15"/>
      <c r="K345" s="15"/>
      <c r="L345" s="15"/>
    </row>
    <row r="346" spans="4:12" x14ac:dyDescent="0.2">
      <c r="D346" s="19"/>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row>
    <row r="388" spans="4:12" x14ac:dyDescent="0.2">
      <c r="D388" s="19"/>
    </row>
    <row r="389" spans="4:12" x14ac:dyDescent="0.2">
      <c r="D389" s="19"/>
    </row>
    <row r="390" spans="4:12" x14ac:dyDescent="0.2">
      <c r="D390" s="19"/>
    </row>
    <row r="391" spans="4:12" x14ac:dyDescent="0.2">
      <c r="D391" s="19"/>
    </row>
    <row r="392" spans="4:12" x14ac:dyDescent="0.2">
      <c r="D392" s="19"/>
    </row>
    <row r="393" spans="4:12" x14ac:dyDescent="0.2">
      <c r="D393" s="19"/>
    </row>
    <row r="394" spans="4:12" x14ac:dyDescent="0.2">
      <c r="D394" s="19"/>
    </row>
    <row r="395" spans="4:12" x14ac:dyDescent="0.2">
      <c r="D395" s="19"/>
    </row>
    <row r="396" spans="4:12" x14ac:dyDescent="0.2">
      <c r="D396" s="19"/>
    </row>
    <row r="397" spans="4:12" x14ac:dyDescent="0.2">
      <c r="D397" s="19"/>
    </row>
    <row r="398" spans="4:12" x14ac:dyDescent="0.2">
      <c r="D398" s="19"/>
    </row>
    <row r="399" spans="4:12" x14ac:dyDescent="0.2">
      <c r="D399" s="19"/>
    </row>
    <row r="400" spans="4:12" x14ac:dyDescent="0.2">
      <c r="D400" s="19"/>
    </row>
    <row r="401" spans="4:4" x14ac:dyDescent="0.2">
      <c r="D401" s="19"/>
    </row>
    <row r="402" spans="4:4" x14ac:dyDescent="0.2">
      <c r="D402" s="19"/>
    </row>
    <row r="403" spans="4:4" x14ac:dyDescent="0.2">
      <c r="D403" s="19"/>
    </row>
    <row r="404" spans="4:4" x14ac:dyDescent="0.2">
      <c r="D404" s="19"/>
    </row>
    <row r="405" spans="4:4" x14ac:dyDescent="0.2">
      <c r="D405" s="19"/>
    </row>
    <row r="406" spans="4:4" x14ac:dyDescent="0.2">
      <c r="D406" s="19"/>
    </row>
    <row r="407" spans="4:4" x14ac:dyDescent="0.2">
      <c r="D407" s="19"/>
    </row>
    <row r="408" spans="4:4" x14ac:dyDescent="0.2">
      <c r="D408" s="20"/>
    </row>
    <row r="409" spans="4:4" x14ac:dyDescent="0.2">
      <c r="D409" s="20"/>
    </row>
    <row r="410" spans="4:4" x14ac:dyDescent="0.2">
      <c r="D410" s="20"/>
    </row>
    <row r="411" spans="4:4" x14ac:dyDescent="0.2">
      <c r="D411" s="20"/>
    </row>
    <row r="412" spans="4:4" x14ac:dyDescent="0.2">
      <c r="D412" s="20"/>
    </row>
    <row r="413" spans="4:4" x14ac:dyDescent="0.2">
      <c r="D413" s="20"/>
    </row>
    <row r="414" spans="4:4" x14ac:dyDescent="0.2">
      <c r="D414" s="20"/>
    </row>
    <row r="415" spans="4:4" x14ac:dyDescent="0.2">
      <c r="D415" s="20"/>
    </row>
    <row r="416" spans="4:4" x14ac:dyDescent="0.2">
      <c r="D416" s="20"/>
    </row>
    <row r="417" spans="4:4" x14ac:dyDescent="0.2">
      <c r="D417" s="20"/>
    </row>
    <row r="418" spans="4:4" x14ac:dyDescent="0.2">
      <c r="D418" s="20"/>
    </row>
    <row r="419" spans="4:4" x14ac:dyDescent="0.2">
      <c r="D419" s="20"/>
    </row>
    <row r="420" spans="4:4" x14ac:dyDescent="0.2">
      <c r="D420" s="20"/>
    </row>
    <row r="421" spans="4:4" x14ac:dyDescent="0.2">
      <c r="D421" s="20"/>
    </row>
    <row r="422" spans="4:4" x14ac:dyDescent="0.2">
      <c r="D422" s="20"/>
    </row>
    <row r="423" spans="4:4" x14ac:dyDescent="0.2">
      <c r="D423" s="20"/>
    </row>
    <row r="424" spans="4:4" x14ac:dyDescent="0.2">
      <c r="D424" s="20"/>
    </row>
    <row r="425" spans="4:4" x14ac:dyDescent="0.2">
      <c r="D425" s="20"/>
    </row>
    <row r="426" spans="4:4" x14ac:dyDescent="0.2">
      <c r="D426" s="20"/>
    </row>
    <row r="427" spans="4:4" x14ac:dyDescent="0.2">
      <c r="D427" s="20"/>
    </row>
    <row r="428" spans="4:4" x14ac:dyDescent="0.2">
      <c r="D428" s="20"/>
    </row>
    <row r="429" spans="4:4" x14ac:dyDescent="0.2">
      <c r="D429" s="20"/>
    </row>
    <row r="430" spans="4:4" x14ac:dyDescent="0.2">
      <c r="D430" s="20"/>
    </row>
    <row r="431" spans="4:4" x14ac:dyDescent="0.2">
      <c r="D431" s="20"/>
    </row>
    <row r="432" spans="4:4" x14ac:dyDescent="0.2">
      <c r="D432" s="20"/>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sheetData>
  <mergeCells count="14">
    <mergeCell ref="A1:O1"/>
    <mergeCell ref="M3:M4"/>
    <mergeCell ref="N3:N4"/>
    <mergeCell ref="O3:O4"/>
    <mergeCell ref="A285:L285"/>
    <mergeCell ref="A3:A4"/>
    <mergeCell ref="B3:B4"/>
    <mergeCell ref="D3:D4"/>
    <mergeCell ref="E3:E4"/>
    <mergeCell ref="F3:G3"/>
    <mergeCell ref="H3:H4"/>
    <mergeCell ref="I3:K3"/>
    <mergeCell ref="L3:L4"/>
    <mergeCell ref="B283:O283"/>
  </mergeCells>
  <printOptions horizontalCentered="1"/>
  <pageMargins left="0.15748031496062992" right="0.19685039370078741" top="0.23622047244094491" bottom="0.51181102362204722" header="0.15748031496062992" footer="0.19685039370078741"/>
  <pageSetup paperSize="9" scale="74"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79328EEC93ABA744A93A4C3D4B9286A9" ma:contentTypeVersion="0" ma:contentTypeDescription="Створення нового документа." ma:contentTypeScope="" ma:versionID="b071c5e85f7d1f4bbdf3bdb233534866">
  <xsd:schema xmlns:xsd="http://www.w3.org/2001/XMLSchema" xmlns:xs="http://www.w3.org/2001/XMLSchema" xmlns:p="http://schemas.microsoft.com/office/2006/metadata/properties" targetNamespace="http://schemas.microsoft.com/office/2006/metadata/properties" ma:root="true" ma:fieldsID="affdeeba82958b12d33e6bb391080f2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BDB2B4-F32E-429D-B3F5-CB4431021AB5}"/>
</file>

<file path=customXml/itemProps2.xml><?xml version="1.0" encoding="utf-8"?>
<ds:datastoreItem xmlns:ds="http://schemas.openxmlformats.org/officeDocument/2006/customXml" ds:itemID="{DD1D1710-9AC3-4334-AB1B-B3C91B4F90C3}">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customXml/itemProps3.xml><?xml version="1.0" encoding="utf-8"?>
<ds:datastoreItem xmlns:ds="http://schemas.openxmlformats.org/officeDocument/2006/customXml" ds:itemID="{AB46A407-8E21-4F56-8AF7-3441FECB7B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2021-09-06T11:55:45Z</cp:lastPrinted>
  <dcterms:created xsi:type="dcterms:W3CDTF">2002-02-11T07:55:21Z</dcterms:created>
  <dcterms:modified xsi:type="dcterms:W3CDTF">2021-10-07T05:38:39Z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0x01010079328EEC93ABA744A93A4C3D4B9286A9</vt:lpwstr>
  </property>
</Properties>
</file>